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sport\Documents\2.01 Expansion Markets\North Carolina\April 28 - Uploads\Budget Upload - Trinitas MASTER\"/>
    </mc:Choice>
  </mc:AlternateContent>
  <xr:revisionPtr revIDLastSave="0" documentId="13_ncr:1_{C7A0627D-79DD-49DC-A1DE-F359530CDE2E}" xr6:coauthVersionLast="47" xr6:coauthVersionMax="47" xr10:uidLastSave="{00000000-0000-0000-0000-000000000000}"/>
  <workbookProtection workbookAlgorithmName="SHA-512" workbookHashValue="HioinEDPPaTvCrBHiWjc3tkpghs0yfDikZCh4R2tQP1B9tK2MZDVejc2kO4j8gmWmQLmRjqB99/OwNhau+vexg==" workbookSaltValue="UQ4ArO7GlFDgi4XubIwFIg==" workbookSpinCount="100000" lockStructure="1"/>
  <bookViews>
    <workbookView xWindow="-108" yWindow="-108" windowWidth="23256" windowHeight="12456" tabRatio="826" activeTab="3" xr2:uid="{00000000-000D-0000-FFFF-FFFF00000000}"/>
  </bookViews>
  <sheets>
    <sheet name="Proj_StudEnroll_Y1-Y5" sheetId="17" r:id="rId1"/>
    <sheet name="Budget_RevProj_LEA_Y1" sheetId="3" r:id="rId2"/>
    <sheet name="TotalBudget_RevProj_Y1-Y5" sheetId="4" r:id="rId3"/>
    <sheet name="PersonnelBudget_ExpProj" sheetId="6" r:id="rId4"/>
    <sheet name="OperationsBudget_ExpProj" sheetId="8" r:id="rId5"/>
    <sheet name="OverallBudget" sheetId="9" r:id="rId6"/>
    <sheet name="BLANK_HIDE_START" sheetId="15" state="hidden" r:id="rId7"/>
    <sheet name="HIDE_DollarsPerADM" sheetId="12" state="hidden" r:id="rId8"/>
    <sheet name="HIDE_PerPupil_Allotments" sheetId="10" state="hidden" r:id="rId9"/>
    <sheet name="HIDE_EC_Allotment" sheetId="14" state="hidden" r:id="rId10"/>
  </sheets>
  <definedNames>
    <definedName name="_DollarsPerADM">HIDE_DollarsPerADM!$G$10:$I$124</definedName>
    <definedName name="_PerPupilLocal">HIDE_PerPupil_Allotments!$E$4:$F$118</definedName>
    <definedName name="LEA1ECPercent">'Proj_StudEnroll_Y1-Y5'!$M$8</definedName>
    <definedName name="LEA1FedEC">Budget_RevProj_LEA_Y1!$B$20</definedName>
    <definedName name="LEA1FedECADM">Budget_RevProj_LEA_Y1!$C$20</definedName>
    <definedName name="LEA1Local">Budget_RevProj_LEA_Y1!$B$18</definedName>
    <definedName name="LEA1Name">'Proj_StudEnroll_Y1-Y5'!$B$7</definedName>
    <definedName name="LEA1State">Budget_RevProj_LEA_Y1!$B$17</definedName>
    <definedName name="LEA1StateEC">Budget_RevProj_LEA_Y1!$B$19</definedName>
    <definedName name="LEA1StateECADM">Budget_RevProj_LEA_Y1!$C$19</definedName>
    <definedName name="LEA1Y1Total">'Proj_StudEnroll_Y1-Y5'!$B$30</definedName>
    <definedName name="LEA1Y2Total">'Proj_StudEnroll_Y1-Y5'!$E$30</definedName>
    <definedName name="LEA1Y3Total">'Proj_StudEnroll_Y1-Y5'!$H$30</definedName>
    <definedName name="LEA1Y4Total">'Proj_StudEnroll_Y1-Y5'!$K$30</definedName>
    <definedName name="LEA1Y5Total">'Proj_StudEnroll_Y1-Y5'!$N$30</definedName>
    <definedName name="LEA2ECPercent">'Proj_StudEnroll_Y1-Y5'!$M$10</definedName>
    <definedName name="LEA2FedEC">Budget_RevProj_LEA_Y1!$B$28</definedName>
    <definedName name="LEA2FedECADM">Budget_RevProj_LEA_Y1!$C$28</definedName>
    <definedName name="LEA2Local">Budget_RevProj_LEA_Y1!$B$26</definedName>
    <definedName name="LEA2Name">'Proj_StudEnroll_Y1-Y5'!$B$9</definedName>
    <definedName name="LEA2State">Budget_RevProj_LEA_Y1!$B$25</definedName>
    <definedName name="LEA2StateEC">Budget_RevProj_LEA_Y1!$B$27</definedName>
    <definedName name="LEA2StateECADM">Budget_RevProj_LEA_Y1!$C$27</definedName>
    <definedName name="LEA2Y1Total">'Proj_StudEnroll_Y1-Y5'!$C$30</definedName>
    <definedName name="LEA2Y2Total">'Proj_StudEnroll_Y1-Y5'!$F$30</definedName>
    <definedName name="LEA2Y3Total">'Proj_StudEnroll_Y1-Y5'!$I$30</definedName>
    <definedName name="LEA2Y4Total">'Proj_StudEnroll_Y1-Y5'!$L$30</definedName>
    <definedName name="LEA2Y5Total">'Proj_StudEnroll_Y1-Y5'!$O$30</definedName>
    <definedName name="LEA3ECPercent">'Proj_StudEnroll_Y1-Y5'!$M$12</definedName>
    <definedName name="LEA3FedEC">Budget_RevProj_LEA_Y1!$B$36</definedName>
    <definedName name="LEA3FedECADM">Budget_RevProj_LEA_Y1!$C$36</definedName>
    <definedName name="LEA3Local">Budget_RevProj_LEA_Y1!$B$34</definedName>
    <definedName name="LEA3Name">'Proj_StudEnroll_Y1-Y5'!$B$11</definedName>
    <definedName name="LEA3State">Budget_RevProj_LEA_Y1!$B$33</definedName>
    <definedName name="LEA3StateEC">Budget_RevProj_LEA_Y1!$B$35</definedName>
    <definedName name="LEA3StateECADM">Budget_RevProj_LEA_Y1!$C$35</definedName>
    <definedName name="LEA3Y1Total">'Proj_StudEnroll_Y1-Y5'!$D$30</definedName>
    <definedName name="LEA3Y2Total">'Proj_StudEnroll_Y1-Y5'!$G$30</definedName>
    <definedName name="LEA3Y3Total">'Proj_StudEnroll_Y1-Y5'!$J$30</definedName>
    <definedName name="LEA3Y4Total">'Proj_StudEnroll_Y1-Y5'!$M$30</definedName>
    <definedName name="LEA3Y5Total">'Proj_StudEnroll_Y1-Y5'!$P$30</definedName>
    <definedName name="LEAState">Budget_RevProj_LEA_Y1!$B$17</definedName>
    <definedName name="_xlnm.Print_Area" localSheetId="7">HIDE_DollarsPerADM!$A$10:$E$131</definedName>
    <definedName name="_xlnm.Print_Titles" localSheetId="7">HIDE_DollarsPerADM!$1:$9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9" i="10" l="1"/>
  <c r="E119" i="10"/>
  <c r="I125" i="12"/>
  <c r="H125" i="12"/>
  <c r="H10" i="12" l="1"/>
  <c r="I10" i="12"/>
  <c r="H11" i="12"/>
  <c r="I11" i="12"/>
  <c r="H12" i="12"/>
  <c r="I12" i="12"/>
  <c r="H13" i="12"/>
  <c r="I13" i="12"/>
  <c r="H14" i="12"/>
  <c r="I14" i="12"/>
  <c r="H15" i="12"/>
  <c r="I15" i="12"/>
  <c r="H16" i="12"/>
  <c r="I16" i="12"/>
  <c r="H17" i="12"/>
  <c r="I17" i="12"/>
  <c r="H18" i="12"/>
  <c r="I18" i="12"/>
  <c r="H19" i="12"/>
  <c r="I19" i="12"/>
  <c r="H20" i="12"/>
  <c r="I20" i="12"/>
  <c r="H21" i="12"/>
  <c r="I21" i="12"/>
  <c r="H22" i="12"/>
  <c r="I22" i="12"/>
  <c r="H23" i="12"/>
  <c r="I23" i="12"/>
  <c r="H24" i="12"/>
  <c r="I24" i="12"/>
  <c r="H25" i="12"/>
  <c r="I25" i="12"/>
  <c r="H26" i="12"/>
  <c r="I26" i="12"/>
  <c r="H27" i="12"/>
  <c r="I27" i="12"/>
  <c r="H28" i="12"/>
  <c r="I28" i="12"/>
  <c r="H29" i="12"/>
  <c r="I29" i="12"/>
  <c r="H30" i="12"/>
  <c r="I30" i="12"/>
  <c r="H31" i="12"/>
  <c r="I31" i="12"/>
  <c r="H32" i="12"/>
  <c r="I32" i="12"/>
  <c r="H33" i="12"/>
  <c r="I33" i="12"/>
  <c r="H34" i="12"/>
  <c r="I34" i="12"/>
  <c r="H35" i="12"/>
  <c r="I35" i="12"/>
  <c r="H36" i="12"/>
  <c r="I36" i="12"/>
  <c r="H37" i="12"/>
  <c r="I37" i="12"/>
  <c r="H38" i="12"/>
  <c r="I38" i="12"/>
  <c r="H39" i="12"/>
  <c r="I39" i="12"/>
  <c r="H40" i="12"/>
  <c r="I40" i="12"/>
  <c r="H41" i="12"/>
  <c r="I41" i="12"/>
  <c r="H42" i="12"/>
  <c r="I42" i="12"/>
  <c r="H43" i="12"/>
  <c r="I43" i="12"/>
  <c r="H44" i="12"/>
  <c r="I44" i="12"/>
  <c r="H45" i="12"/>
  <c r="I45" i="12"/>
  <c r="H46" i="12"/>
  <c r="I46" i="12"/>
  <c r="H47" i="12"/>
  <c r="I47" i="12"/>
  <c r="H48" i="12"/>
  <c r="I48" i="12"/>
  <c r="H49" i="12"/>
  <c r="I49" i="12"/>
  <c r="H50" i="12"/>
  <c r="I50" i="12"/>
  <c r="H51" i="12"/>
  <c r="I51" i="12"/>
  <c r="H52" i="12"/>
  <c r="I52" i="12"/>
  <c r="H53" i="12"/>
  <c r="I53" i="12"/>
  <c r="H54" i="12"/>
  <c r="I54" i="12"/>
  <c r="H55" i="12"/>
  <c r="I55" i="12"/>
  <c r="H56" i="12"/>
  <c r="I56" i="12"/>
  <c r="H57" i="12"/>
  <c r="I57" i="12"/>
  <c r="H58" i="12"/>
  <c r="I58" i="12"/>
  <c r="H59" i="12"/>
  <c r="I59" i="12"/>
  <c r="H60" i="12"/>
  <c r="I60" i="12"/>
  <c r="H61" i="12"/>
  <c r="I61" i="12"/>
  <c r="H62" i="12"/>
  <c r="I62" i="12"/>
  <c r="H63" i="12"/>
  <c r="I63" i="12"/>
  <c r="H64" i="12"/>
  <c r="I64" i="12"/>
  <c r="H65" i="12"/>
  <c r="I65" i="12"/>
  <c r="H66" i="12"/>
  <c r="I66" i="12"/>
  <c r="H67" i="12"/>
  <c r="I67" i="12"/>
  <c r="H68" i="12"/>
  <c r="I68" i="12"/>
  <c r="H69" i="12"/>
  <c r="I69" i="12"/>
  <c r="H70" i="12"/>
  <c r="I70" i="12"/>
  <c r="H71" i="12"/>
  <c r="I71" i="12"/>
  <c r="H72" i="12"/>
  <c r="I72" i="12"/>
  <c r="H73" i="12"/>
  <c r="I73" i="12"/>
  <c r="H74" i="12"/>
  <c r="I74" i="12"/>
  <c r="H75" i="12"/>
  <c r="I75" i="12"/>
  <c r="H76" i="12"/>
  <c r="I76" i="12"/>
  <c r="H77" i="12"/>
  <c r="I77" i="12"/>
  <c r="H78" i="12"/>
  <c r="I78" i="12"/>
  <c r="H79" i="12"/>
  <c r="I79" i="12"/>
  <c r="H80" i="12"/>
  <c r="I80" i="12"/>
  <c r="H81" i="12"/>
  <c r="I81" i="12"/>
  <c r="H82" i="12"/>
  <c r="I82" i="12"/>
  <c r="H83" i="12"/>
  <c r="I83" i="12"/>
  <c r="H84" i="12"/>
  <c r="I84" i="12"/>
  <c r="H85" i="12"/>
  <c r="I85" i="12"/>
  <c r="H86" i="12"/>
  <c r="I86" i="12"/>
  <c r="H87" i="12"/>
  <c r="I87" i="12"/>
  <c r="H88" i="12"/>
  <c r="I88" i="12"/>
  <c r="H89" i="12"/>
  <c r="I89" i="12"/>
  <c r="H90" i="12"/>
  <c r="I90" i="12"/>
  <c r="H91" i="12"/>
  <c r="I91" i="12"/>
  <c r="H92" i="12"/>
  <c r="I92" i="12"/>
  <c r="H93" i="12"/>
  <c r="I93" i="12"/>
  <c r="H94" i="12"/>
  <c r="I94" i="12"/>
  <c r="H95" i="12"/>
  <c r="I95" i="12"/>
  <c r="H96" i="12"/>
  <c r="I96" i="12"/>
  <c r="H97" i="12"/>
  <c r="I97" i="12"/>
  <c r="H98" i="12"/>
  <c r="I98" i="12"/>
  <c r="H99" i="12"/>
  <c r="I99" i="12"/>
  <c r="H100" i="12"/>
  <c r="I100" i="12"/>
  <c r="H101" i="12"/>
  <c r="I101" i="12"/>
  <c r="H102" i="12"/>
  <c r="I102" i="12"/>
  <c r="H103" i="12"/>
  <c r="I103" i="12"/>
  <c r="H104" i="12"/>
  <c r="I104" i="12"/>
  <c r="H105" i="12"/>
  <c r="I105" i="12"/>
  <c r="H106" i="12"/>
  <c r="I106" i="12"/>
  <c r="H107" i="12"/>
  <c r="I107" i="12"/>
  <c r="H108" i="12"/>
  <c r="I108" i="12"/>
  <c r="H109" i="12"/>
  <c r="I109" i="12"/>
  <c r="H110" i="12"/>
  <c r="I110" i="12"/>
  <c r="H111" i="12"/>
  <c r="I111" i="12"/>
  <c r="H112" i="12"/>
  <c r="I112" i="12"/>
  <c r="H113" i="12"/>
  <c r="I113" i="12"/>
  <c r="H114" i="12"/>
  <c r="I114" i="12"/>
  <c r="H115" i="12"/>
  <c r="I115" i="12"/>
  <c r="H116" i="12"/>
  <c r="I116" i="12"/>
  <c r="H117" i="12"/>
  <c r="I117" i="12"/>
  <c r="H118" i="12"/>
  <c r="I118" i="12"/>
  <c r="H119" i="12"/>
  <c r="I119" i="12"/>
  <c r="H120" i="12"/>
  <c r="I120" i="12"/>
  <c r="H121" i="12"/>
  <c r="I121" i="12"/>
  <c r="H122" i="12"/>
  <c r="I122" i="12"/>
  <c r="H123" i="12"/>
  <c r="I123" i="12"/>
  <c r="H124" i="12"/>
  <c r="I124" i="12"/>
  <c r="G80" i="8" l="1"/>
  <c r="F80" i="8"/>
  <c r="E80" i="8"/>
  <c r="D80" i="8"/>
  <c r="G58" i="8"/>
  <c r="F58" i="8"/>
  <c r="E58" i="8"/>
  <c r="D58" i="8"/>
  <c r="C58" i="8"/>
  <c r="C80" i="8"/>
  <c r="P64" i="6" l="1"/>
  <c r="P63" i="6"/>
  <c r="P62" i="6"/>
  <c r="P61" i="6"/>
  <c r="M64" i="6"/>
  <c r="M63" i="6"/>
  <c r="M62" i="6"/>
  <c r="M61" i="6"/>
  <c r="J64" i="6"/>
  <c r="J63" i="6"/>
  <c r="J62" i="6"/>
  <c r="J61" i="6"/>
  <c r="G64" i="6"/>
  <c r="G63" i="6"/>
  <c r="G62" i="6"/>
  <c r="G61" i="6"/>
  <c r="D64" i="6"/>
  <c r="D63" i="6"/>
  <c r="D62" i="6"/>
  <c r="D61" i="6"/>
  <c r="P49" i="6"/>
  <c r="P48" i="6"/>
  <c r="P47" i="6"/>
  <c r="P46" i="6"/>
  <c r="M49" i="6"/>
  <c r="M48" i="6"/>
  <c r="M47" i="6"/>
  <c r="M46" i="6"/>
  <c r="J49" i="6"/>
  <c r="J48" i="6"/>
  <c r="J47" i="6"/>
  <c r="J46" i="6"/>
  <c r="G49" i="6"/>
  <c r="G48" i="6"/>
  <c r="G47" i="6"/>
  <c r="G46" i="6"/>
  <c r="D49" i="6"/>
  <c r="D48" i="6"/>
  <c r="D47" i="6"/>
  <c r="D46" i="6"/>
  <c r="P29" i="6"/>
  <c r="P28" i="6"/>
  <c r="P27" i="6"/>
  <c r="P26" i="6"/>
  <c r="M29" i="6"/>
  <c r="M28" i="6"/>
  <c r="M27" i="6"/>
  <c r="M26" i="6"/>
  <c r="J29" i="6"/>
  <c r="J28" i="6"/>
  <c r="J27" i="6"/>
  <c r="J26" i="6"/>
  <c r="G29" i="6"/>
  <c r="G28" i="6"/>
  <c r="G27" i="6"/>
  <c r="G26" i="6"/>
  <c r="D29" i="6"/>
  <c r="D28" i="6"/>
  <c r="D27" i="6"/>
  <c r="D26" i="6"/>
  <c r="P16" i="6"/>
  <c r="P15" i="6"/>
  <c r="P14" i="6"/>
  <c r="P13" i="6"/>
  <c r="M16" i="6"/>
  <c r="M15" i="6"/>
  <c r="M14" i="6"/>
  <c r="M13" i="6"/>
  <c r="J16" i="6"/>
  <c r="J15" i="6"/>
  <c r="J14" i="6"/>
  <c r="J13" i="6"/>
  <c r="G16" i="6"/>
  <c r="G15" i="6"/>
  <c r="G14" i="6"/>
  <c r="G13" i="6"/>
  <c r="D16" i="6"/>
  <c r="D15" i="6"/>
  <c r="D14" i="6"/>
  <c r="D13" i="6"/>
  <c r="B31" i="3" l="1"/>
  <c r="B23" i="3"/>
  <c r="B35" i="3" l="1"/>
  <c r="B33" i="3"/>
  <c r="B34" i="3"/>
  <c r="B27" i="3"/>
  <c r="B26" i="3"/>
  <c r="B25" i="3"/>
  <c r="N11" i="17"/>
  <c r="N9" i="17"/>
  <c r="N7" i="17"/>
  <c r="M12" i="17"/>
  <c r="M10" i="17"/>
  <c r="M8" i="17"/>
  <c r="B12" i="17" l="1"/>
  <c r="B10" i="17"/>
  <c r="B8" i="17"/>
  <c r="B15" i="3" l="1"/>
  <c r="B18" i="3" s="1"/>
  <c r="O15" i="17"/>
  <c r="L15" i="17"/>
  <c r="I15" i="17"/>
  <c r="F15" i="17"/>
  <c r="C15" i="17"/>
  <c r="N15" i="17"/>
  <c r="K15" i="17"/>
  <c r="H15" i="17"/>
  <c r="E15" i="17"/>
  <c r="B15" i="17"/>
  <c r="P15" i="17"/>
  <c r="M15" i="17"/>
  <c r="J15" i="17"/>
  <c r="G15" i="17"/>
  <c r="D15" i="17"/>
  <c r="P30" i="17"/>
  <c r="O30" i="17"/>
  <c r="N30" i="17"/>
  <c r="M30" i="17"/>
  <c r="L30" i="17"/>
  <c r="K30" i="17"/>
  <c r="J30" i="17"/>
  <c r="I30" i="17"/>
  <c r="H30" i="17"/>
  <c r="G30" i="17"/>
  <c r="F30" i="17"/>
  <c r="E30" i="17"/>
  <c r="D30" i="17"/>
  <c r="C30" i="17"/>
  <c r="B30" i="17"/>
  <c r="B19" i="3" l="1"/>
  <c r="B17" i="3"/>
  <c r="C14" i="4"/>
  <c r="C20" i="3"/>
  <c r="C19" i="3"/>
  <c r="C17" i="3"/>
  <c r="C28" i="3"/>
  <c r="C27" i="3"/>
  <c r="D27" i="3" s="1"/>
  <c r="C18" i="3"/>
  <c r="C25" i="3"/>
  <c r="C26" i="3"/>
  <c r="B36" i="3"/>
  <c r="C33" i="3"/>
  <c r="C36" i="3"/>
  <c r="C35" i="3"/>
  <c r="C34" i="3"/>
  <c r="B28" i="3"/>
  <c r="B20" i="3"/>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E82" i="8"/>
  <c r="E5" i="9" s="1"/>
  <c r="M65" i="6"/>
  <c r="M60" i="6"/>
  <c r="M59" i="6"/>
  <c r="M58" i="6"/>
  <c r="M57" i="6"/>
  <c r="M56" i="6"/>
  <c r="M55" i="6"/>
  <c r="M54" i="6"/>
  <c r="G65" i="6"/>
  <c r="G60" i="6"/>
  <c r="G59" i="6"/>
  <c r="G58" i="6"/>
  <c r="G57" i="6"/>
  <c r="G56" i="6"/>
  <c r="G55" i="6"/>
  <c r="G54" i="6"/>
  <c r="P65" i="6"/>
  <c r="P60" i="6"/>
  <c r="P59" i="6"/>
  <c r="P58" i="6"/>
  <c r="P57" i="6"/>
  <c r="P56" i="6"/>
  <c r="P55" i="6"/>
  <c r="P54" i="6"/>
  <c r="J65" i="6"/>
  <c r="J60" i="6"/>
  <c r="J59" i="6"/>
  <c r="J58" i="6"/>
  <c r="J57" i="6"/>
  <c r="J56" i="6"/>
  <c r="J55" i="6"/>
  <c r="J54" i="6"/>
  <c r="D65" i="6"/>
  <c r="D60" i="6"/>
  <c r="D59" i="6"/>
  <c r="D58" i="6"/>
  <c r="D57" i="6"/>
  <c r="D56" i="6"/>
  <c r="D55" i="6"/>
  <c r="D54" i="6"/>
  <c r="M50" i="6"/>
  <c r="M45" i="6"/>
  <c r="M44" i="6"/>
  <c r="M43" i="6"/>
  <c r="M42" i="6"/>
  <c r="M41" i="6"/>
  <c r="M40" i="6"/>
  <c r="M39" i="6"/>
  <c r="G50" i="6"/>
  <c r="G45" i="6"/>
  <c r="G44" i="6"/>
  <c r="G43" i="6"/>
  <c r="G42" i="6"/>
  <c r="G41" i="6"/>
  <c r="G40" i="6"/>
  <c r="G39" i="6"/>
  <c r="P50" i="6"/>
  <c r="P45" i="6"/>
  <c r="P44" i="6"/>
  <c r="P43" i="6"/>
  <c r="P42" i="6"/>
  <c r="P41" i="6"/>
  <c r="P40" i="6"/>
  <c r="P39" i="6"/>
  <c r="J50" i="6"/>
  <c r="J45" i="6"/>
  <c r="J44" i="6"/>
  <c r="J43" i="6"/>
  <c r="J42" i="6"/>
  <c r="J41" i="6"/>
  <c r="J40" i="6"/>
  <c r="J39" i="6"/>
  <c r="D50" i="6"/>
  <c r="D45" i="6"/>
  <c r="D44" i="6"/>
  <c r="D43" i="6"/>
  <c r="D42" i="6"/>
  <c r="D41" i="6"/>
  <c r="D40" i="6"/>
  <c r="D39" i="6"/>
  <c r="K31" i="6"/>
  <c r="K72" i="6" s="1"/>
  <c r="E31" i="6"/>
  <c r="E72" i="6" s="1"/>
  <c r="N31" i="6"/>
  <c r="N72" i="6" s="1"/>
  <c r="H31" i="6"/>
  <c r="H72" i="6" s="1"/>
  <c r="B31" i="6"/>
  <c r="D17" i="6"/>
  <c r="P30" i="6"/>
  <c r="P25" i="6"/>
  <c r="P24" i="6"/>
  <c r="P23" i="6"/>
  <c r="P22" i="6"/>
  <c r="M30" i="6"/>
  <c r="M25" i="6"/>
  <c r="M24" i="6"/>
  <c r="M23" i="6"/>
  <c r="M22" i="6"/>
  <c r="J30" i="6"/>
  <c r="J25" i="6"/>
  <c r="J24" i="6"/>
  <c r="J23" i="6"/>
  <c r="J22" i="6"/>
  <c r="G30" i="6"/>
  <c r="G25" i="6"/>
  <c r="G24" i="6"/>
  <c r="G23" i="6"/>
  <c r="G22" i="6"/>
  <c r="D30" i="6"/>
  <c r="D25" i="6"/>
  <c r="D24" i="6"/>
  <c r="D23" i="6"/>
  <c r="D22" i="6"/>
  <c r="M21" i="6"/>
  <c r="G21" i="6"/>
  <c r="P21" i="6"/>
  <c r="J21" i="6"/>
  <c r="D21" i="6"/>
  <c r="P17" i="6"/>
  <c r="P12" i="6"/>
  <c r="P11" i="6"/>
  <c r="P10" i="6"/>
  <c r="P9" i="6"/>
  <c r="P8" i="6"/>
  <c r="P7" i="6"/>
  <c r="M17" i="6"/>
  <c r="M12" i="6"/>
  <c r="M11" i="6"/>
  <c r="M10" i="6"/>
  <c r="M9" i="6"/>
  <c r="M8" i="6"/>
  <c r="M7" i="6"/>
  <c r="J17" i="6"/>
  <c r="J12" i="6"/>
  <c r="J11" i="6"/>
  <c r="J10" i="6"/>
  <c r="J9" i="6"/>
  <c r="J8" i="6"/>
  <c r="J7" i="6"/>
  <c r="K18" i="6"/>
  <c r="K70" i="6" s="1"/>
  <c r="N18" i="6"/>
  <c r="N70" i="6" s="1"/>
  <c r="H18" i="6"/>
  <c r="M6" i="6"/>
  <c r="P6" i="6"/>
  <c r="J6" i="6"/>
  <c r="E18" i="6"/>
  <c r="E70" i="6" s="1"/>
  <c r="G17" i="6"/>
  <c r="G12" i="6"/>
  <c r="G11" i="6"/>
  <c r="G10" i="6"/>
  <c r="G9" i="6"/>
  <c r="G8" i="6"/>
  <c r="G7" i="6"/>
  <c r="G6" i="6"/>
  <c r="B18" i="6"/>
  <c r="D12" i="6"/>
  <c r="D11" i="6"/>
  <c r="D10" i="6"/>
  <c r="D9" i="6"/>
  <c r="D8" i="6"/>
  <c r="D7" i="6"/>
  <c r="D6" i="6"/>
  <c r="H33" i="6" l="1"/>
  <c r="K74" i="6"/>
  <c r="K33" i="6"/>
  <c r="N33" i="6"/>
  <c r="H70" i="6"/>
  <c r="G51" i="6"/>
  <c r="J51" i="6"/>
  <c r="J31" i="6"/>
  <c r="P51" i="6"/>
  <c r="G31" i="6"/>
  <c r="P31" i="6"/>
  <c r="J18" i="6"/>
  <c r="P18" i="6"/>
  <c r="P66" i="6"/>
  <c r="J66" i="6"/>
  <c r="M66" i="6"/>
  <c r="G66" i="6"/>
  <c r="M51" i="6"/>
  <c r="M18" i="6"/>
  <c r="M31" i="6"/>
  <c r="E74" i="6"/>
  <c r="G18" i="6"/>
  <c r="E33" i="6"/>
  <c r="N74" i="6"/>
  <c r="D66" i="6"/>
  <c r="D51" i="6"/>
  <c r="D31" i="6"/>
  <c r="D18" i="6"/>
  <c r="B72" i="6"/>
  <c r="B70" i="6"/>
  <c r="D28" i="3"/>
  <c r="D14" i="4"/>
  <c r="F14" i="4"/>
  <c r="E14" i="4"/>
  <c r="D19" i="3"/>
  <c r="F15" i="4"/>
  <c r="E15" i="4"/>
  <c r="D15" i="4"/>
  <c r="D36" i="3"/>
  <c r="D35" i="3"/>
  <c r="D20" i="3"/>
  <c r="F82" i="8"/>
  <c r="F5" i="9" s="1"/>
  <c r="G82" i="8"/>
  <c r="G5" i="9" s="1"/>
  <c r="C82" i="8"/>
  <c r="C5" i="9" s="1"/>
  <c r="D82" i="8"/>
  <c r="D5" i="9" s="1"/>
  <c r="H74" i="6"/>
  <c r="B33" i="6"/>
  <c r="M70" i="6" l="1"/>
  <c r="P70" i="6"/>
  <c r="J70" i="6"/>
  <c r="G68" i="6"/>
  <c r="P33" i="6"/>
  <c r="M68" i="6"/>
  <c r="J33" i="6"/>
  <c r="P72" i="6"/>
  <c r="G33" i="6"/>
  <c r="D70" i="6"/>
  <c r="J68" i="6"/>
  <c r="J72" i="6"/>
  <c r="P68" i="6"/>
  <c r="M72" i="6"/>
  <c r="G72" i="6"/>
  <c r="M33" i="6"/>
  <c r="G70" i="6"/>
  <c r="B74" i="6"/>
  <c r="D72" i="6"/>
  <c r="D68" i="6"/>
  <c r="D33" i="6"/>
  <c r="C15" i="4"/>
  <c r="B14" i="4"/>
  <c r="D33" i="3"/>
  <c r="D26" i="3"/>
  <c r="M74" i="6" l="1"/>
  <c r="F4" i="9" s="1"/>
  <c r="F6" i="9" s="1"/>
  <c r="P74" i="6"/>
  <c r="G4" i="9" s="1"/>
  <c r="G6" i="9" s="1"/>
  <c r="J74" i="6"/>
  <c r="E4" i="9" s="1"/>
  <c r="E6" i="9" s="1"/>
  <c r="G74" i="6"/>
  <c r="D4" i="9" s="1"/>
  <c r="D6" i="9" s="1"/>
  <c r="D74" i="6"/>
  <c r="C4" i="9" s="1"/>
  <c r="C6" i="9" s="1"/>
  <c r="D25" i="3"/>
  <c r="D29" i="3" s="1"/>
  <c r="C12" i="4"/>
  <c r="D34" i="3"/>
  <c r="D37" i="3" s="1"/>
  <c r="C13" i="4"/>
  <c r="D18" i="3"/>
  <c r="E13" i="4"/>
  <c r="D13" i="4"/>
  <c r="F13" i="4"/>
  <c r="D17" i="3"/>
  <c r="E12" i="4"/>
  <c r="F12" i="4"/>
  <c r="D12" i="4"/>
  <c r="B12" i="4" l="1"/>
  <c r="B13" i="4"/>
  <c r="F18" i="4"/>
  <c r="G7" i="9" s="1"/>
  <c r="G8" i="9" s="1"/>
  <c r="E18" i="4"/>
  <c r="F7" i="9" s="1"/>
  <c r="F8" i="9" s="1"/>
  <c r="D21" i="3"/>
  <c r="C18" i="4"/>
  <c r="D7" i="9" s="1"/>
  <c r="D8" i="9" s="1"/>
  <c r="D18" i="4"/>
  <c r="E7" i="9" s="1"/>
  <c r="E8" i="9" s="1"/>
  <c r="B18" i="4" l="1"/>
  <c r="C7" i="9" s="1"/>
  <c r="C8" i="9" s="1"/>
</calcChain>
</file>

<file path=xl/sharedStrings.xml><?xml version="1.0" encoding="utf-8"?>
<sst xmlns="http://schemas.openxmlformats.org/spreadsheetml/2006/main" count="681" uniqueCount="437">
  <si>
    <t>Budget: Revenue Projections from each LEA Year 1</t>
  </si>
  <si>
    <t>   </t>
  </si>
  <si>
    <t>REFER TO RESOURCE GUIDE FOR ADDITIONAL INFORMATION AND SOURCE DOCUMENTS</t>
  </si>
  <si>
    <t>Revenue</t>
  </si>
  <si>
    <t>Year 1</t>
  </si>
  <si>
    <t>State Funds</t>
  </si>
  <si>
    <t>Local Funds</t>
  </si>
  <si>
    <t>Federal EC Funds</t>
  </si>
  <si>
    <t>Approximate Per Pupil Funding</t>
  </si>
  <si>
    <t>Projected LEA ADM</t>
  </si>
  <si>
    <t>Approximate funding for Year 1</t>
  </si>
  <si>
    <t xml:space="preserve">LEA #1: </t>
  </si>
  <si>
    <t xml:space="preserve">LEA #2: </t>
  </si>
  <si>
    <t xml:space="preserve">LEA #3: </t>
  </si>
  <si>
    <t>Total Budget: Revenue Projections Year 1 through Year 5</t>
  </si>
  <si>
    <t>All per pupil amounts are from the most current information and would be approximations for Year 1.</t>
  </si>
  <si>
    <t>Federal funding is based upon the number of students enrolled who qualify. The applicant should use caution when relying on federal funding in year one to meet budgetary goals.</t>
  </si>
  <si>
    <t>These revenue projection figures do NOT guarantee the charter school would receive this amount of funding in Year 1.</t>
  </si>
  <si>
    <t>For local funding amounts, applicants will need to contact their local offices or LEA.</t>
  </si>
  <si>
    <t>Year 2</t>
  </si>
  <si>
    <t>Year 3</t>
  </si>
  <si>
    <t>Year 4</t>
  </si>
  <si>
    <t>Year 5</t>
  </si>
  <si>
    <t>State ADM Funds</t>
  </si>
  <si>
    <t>Local Per Pupil Funds</t>
  </si>
  <si>
    <t>Other Funds*</t>
  </si>
  <si>
    <t>Working Capital*</t>
  </si>
  <si>
    <t>*All budgets should balance indicating strong budgetary skills. Any negative fund balances will, more than likely, generate additional questions by those evaluating the application. If the applicant is depending on other funding sources or working capital to balance the operating budget, please provide documentation such as signed statements from donors, foundations, bank documents, etc., on the commitment of these funds. If these figures are loans, the repayment needs to be explained in the narrative and found within the budget projections.</t>
  </si>
  <si>
    <t>Assurances are needed to confirm the commitment of these additional sources of revenue. Please include these as Appendix M.</t>
  </si>
  <si>
    <t>Income:
Revenue Projections</t>
  </si>
  <si>
    <t>Personnel Budget: Expenditure Projections</t>
  </si>
  <si>
    <t>Budget Expenditure Projections</t>
  </si>
  <si>
    <t>Total</t>
  </si>
  <si>
    <t>Lead Administrator</t>
  </si>
  <si>
    <t>Assistant Administrator</t>
  </si>
  <si>
    <t>Finance Officer</t>
  </si>
  <si>
    <t>Clerical</t>
  </si>
  <si>
    <t>Food Service Staff</t>
  </si>
  <si>
    <t>Custodians</t>
  </si>
  <si>
    <t>Transportation Staff</t>
  </si>
  <si>
    <t>Total Admin and Support:</t>
  </si>
  <si>
    <t>Core Content Teacher(s)</t>
  </si>
  <si>
    <t>Electives/Specialty Teacher(s)</t>
  </si>
  <si>
    <t>Exceptional Children Teacher(s)</t>
  </si>
  <si>
    <t>Instructional Support</t>
  </si>
  <si>
    <t>Teacher Assistants</t>
  </si>
  <si>
    <t>Total Admin, Support and Instructional Personnel:</t>
  </si>
  <si>
    <t>Health Insurance</t>
  </si>
  <si>
    <t>Retirement Plan--NC State</t>
  </si>
  <si>
    <t>Retirement Plan--Other</t>
  </si>
  <si>
    <t>Life Insurance</t>
  </si>
  <si>
    <t>Disability</t>
  </si>
  <si>
    <t>Medicare</t>
  </si>
  <si>
    <t>Social Security</t>
  </si>
  <si>
    <t>Total Admin and Support Benefits:</t>
  </si>
  <si>
    <t>Total Instructional Personnel Benefits:</t>
  </si>
  <si>
    <t>Total Personnel Benefits:</t>
  </si>
  <si>
    <t>Number of Staff</t>
  </si>
  <si>
    <t>Total Salary</t>
  </si>
  <si>
    <t>Cost Per</t>
  </si>
  <si>
    <t>Administrative &amp; Support Personnel</t>
  </si>
  <si>
    <t>Total Instructional Personnel:</t>
  </si>
  <si>
    <t>Instructional Personnel</t>
  </si>
  <si>
    <t>Administrative &amp; Support Benefits</t>
  </si>
  <si>
    <t>Instructional Personnel Benefits</t>
  </si>
  <si>
    <t>Benefits</t>
  </si>
  <si>
    <t>Total Instructional Personnel (Salary &amp; Benefits):</t>
  </si>
  <si>
    <t>TOTAL PERSONNEL:</t>
  </si>
  <si>
    <t>Operations Budget: Expenditure Projections</t>
  </si>
  <si>
    <t>The following list of expenditure items is presented as an example. Applicants should modify to meet their needs.</t>
  </si>
  <si>
    <t>Office Supplies</t>
  </si>
  <si>
    <t>Paper</t>
  </si>
  <si>
    <t>Communications &amp; Telephone</t>
  </si>
  <si>
    <t>Copier leases</t>
  </si>
  <si>
    <t>Management Company</t>
  </si>
  <si>
    <t>Contract Fees</t>
  </si>
  <si>
    <t>Professional Contract</t>
  </si>
  <si>
    <t>Legal Counsel</t>
  </si>
  <si>
    <t>Facilities</t>
  </si>
  <si>
    <t>Facility Lease/Mortgage</t>
  </si>
  <si>
    <t>Maintenance</t>
  </si>
  <si>
    <t>Custodial Supplies</t>
  </si>
  <si>
    <t>Custodial Contract</t>
  </si>
  <si>
    <t>Other</t>
  </si>
  <si>
    <t>Utilities</t>
  </si>
  <si>
    <t>Gas</t>
  </si>
  <si>
    <t>Water/Sewer</t>
  </si>
  <si>
    <t>Trash</t>
  </si>
  <si>
    <t>Transportation</t>
  </si>
  <si>
    <t>Oil/Tires &amp; Maintenance</t>
  </si>
  <si>
    <t>Marketing</t>
  </si>
  <si>
    <t>Travel</t>
  </si>
  <si>
    <t>Classroom Technology</t>
  </si>
  <si>
    <t>Instructional Contract</t>
  </si>
  <si>
    <t>Staff Development</t>
  </si>
  <si>
    <t>Books and Supplies</t>
  </si>
  <si>
    <t>Instructional Materials</t>
  </si>
  <si>
    <t>Curriculum/Texts</t>
  </si>
  <si>
    <t>Copy Paper</t>
  </si>
  <si>
    <t>Testing Supplies</t>
  </si>
  <si>
    <t>*Applicants may amend this table and the position titles to fit their Education and Operations Plans.</t>
  </si>
  <si>
    <t>TOTAL OPERATIONS:</t>
  </si>
  <si>
    <t>Total Instructional Operations:</t>
  </si>
  <si>
    <t>Office</t>
  </si>
  <si>
    <t>Total Admin &amp; Support Personnel (Salary &amp; Benefits):</t>
  </si>
  <si>
    <t>OPERATIONS BUDGET:
Administrative and Support</t>
  </si>
  <si>
    <t>OPERATIONS BUDGET:
Instructional</t>
  </si>
  <si>
    <t>Total Administrative &amp; Support Operations:</t>
  </si>
  <si>
    <t>Overall Budget</t>
  </si>
  <si>
    <t>SUMMARY</t>
  </si>
  <si>
    <t>LEA</t>
  </si>
  <si>
    <t>Supplemental local tax</t>
  </si>
  <si>
    <t>010-Alamance-Burlington</t>
  </si>
  <si>
    <t>020-Alexander</t>
  </si>
  <si>
    <t>030-Alleghany</t>
  </si>
  <si>
    <t>040-Anson</t>
  </si>
  <si>
    <t>050-Ashe</t>
  </si>
  <si>
    <t>060-Avery</t>
  </si>
  <si>
    <t>070-Beaufort</t>
  </si>
  <si>
    <t>090-Bladen</t>
  </si>
  <si>
    <t>100-Brunswick</t>
  </si>
  <si>
    <t>111-Asheville City</t>
  </si>
  <si>
    <t>120-Burke</t>
  </si>
  <si>
    <t>130-Cabarrus</t>
  </si>
  <si>
    <t>132-Kannapolis City</t>
  </si>
  <si>
    <t>150-Camden</t>
  </si>
  <si>
    <t>160-Carteret</t>
  </si>
  <si>
    <t>180-Catawba</t>
  </si>
  <si>
    <t>181-Hickory City</t>
  </si>
  <si>
    <t>182-Newton City</t>
  </si>
  <si>
    <t>190-Chatham</t>
  </si>
  <si>
    <t>210-Chowan</t>
  </si>
  <si>
    <t>230-Cleveland</t>
  </si>
  <si>
    <t>240-Columbus</t>
  </si>
  <si>
    <t>241-Whiteville City</t>
  </si>
  <si>
    <t>250-Craven</t>
  </si>
  <si>
    <t>260-Cumberland</t>
  </si>
  <si>
    <t>270-Currituck</t>
  </si>
  <si>
    <t>280-Dare</t>
  </si>
  <si>
    <t>290-Davidson</t>
  </si>
  <si>
    <t>291-Lexington City</t>
  </si>
  <si>
    <t>292-Thomasville City</t>
  </si>
  <si>
    <t>310-Duplin</t>
  </si>
  <si>
    <t>320-Durham Public</t>
  </si>
  <si>
    <t>360-Gaston</t>
  </si>
  <si>
    <t>370-Gates</t>
  </si>
  <si>
    <t>390-Granville</t>
  </si>
  <si>
    <t>410-Guilford</t>
  </si>
  <si>
    <t>421-Roanoke Rapids City</t>
  </si>
  <si>
    <t>430-Harnett</t>
  </si>
  <si>
    <t>440-Haywood</t>
  </si>
  <si>
    <t>450-Henderson</t>
  </si>
  <si>
    <t>460-Hertford</t>
  </si>
  <si>
    <t>470-Hoke</t>
  </si>
  <si>
    <t>480-Hyde</t>
  </si>
  <si>
    <t>490-Iredell</t>
  </si>
  <si>
    <t>510-Johnston</t>
  </si>
  <si>
    <t>550-Lincoln</t>
  </si>
  <si>
    <t>560-Macon</t>
  </si>
  <si>
    <t>580-Martin</t>
  </si>
  <si>
    <t>590-McDowell</t>
  </si>
  <si>
    <t>600-Char.-Mecklenburg</t>
  </si>
  <si>
    <t>620-Montgomery</t>
  </si>
  <si>
    <t>650-New Hanover</t>
  </si>
  <si>
    <t>660-Northampton</t>
  </si>
  <si>
    <t>670-Onslow</t>
  </si>
  <si>
    <t>680-Orange</t>
  </si>
  <si>
    <t>681-Chapel Hill-Carrboro</t>
  </si>
  <si>
    <t>690-Pamlico</t>
  </si>
  <si>
    <t>700-Pasquotank</t>
  </si>
  <si>
    <t>710-Pender</t>
  </si>
  <si>
    <t>720-Perquimans</t>
  </si>
  <si>
    <t>730-Person</t>
  </si>
  <si>
    <t>740-Pitt</t>
  </si>
  <si>
    <t>750-Polk</t>
  </si>
  <si>
    <t>760-Randolph</t>
  </si>
  <si>
    <t>761-Asheboro City</t>
  </si>
  <si>
    <t>770-Richmond</t>
  </si>
  <si>
    <t>780-Robeson</t>
  </si>
  <si>
    <t>790-Rockingham</t>
  </si>
  <si>
    <t>800-Rowan</t>
  </si>
  <si>
    <t>810-Rutherford</t>
  </si>
  <si>
    <t>820-Sampson</t>
  </si>
  <si>
    <t>840-Stanly-Albemarle</t>
  </si>
  <si>
    <t>850-Stokes</t>
  </si>
  <si>
    <t>860-Surry</t>
  </si>
  <si>
    <t>861-Elkin City</t>
  </si>
  <si>
    <t>870-Swain</t>
  </si>
  <si>
    <t>890-Tyrrell</t>
  </si>
  <si>
    <t>910-Vance</t>
  </si>
  <si>
    <t>920-Wake</t>
  </si>
  <si>
    <t>930-Warren</t>
  </si>
  <si>
    <t>950-Watauga</t>
  </si>
  <si>
    <t>970-Wilkes</t>
  </si>
  <si>
    <t>980-Wilson</t>
  </si>
  <si>
    <t>990-Yadkin</t>
  </si>
  <si>
    <t>995-Yancey</t>
  </si>
  <si>
    <t>$/ADM</t>
  </si>
  <si>
    <t>$/HEADCOUNT</t>
  </si>
  <si>
    <t>Public Schools of North Carolina</t>
  </si>
  <si>
    <t>North Carolina Department of Public Instruction</t>
  </si>
  <si>
    <t>Regular Charter Schools</t>
  </si>
  <si>
    <t>See note</t>
  </si>
  <si>
    <t>LEA NO</t>
  </si>
  <si>
    <t>LEA NAME</t>
  </si>
  <si>
    <t>Alamance-Burlington</t>
  </si>
  <si>
    <t>Alexander County</t>
  </si>
  <si>
    <t>Alleghany County</t>
  </si>
  <si>
    <t>Anson County</t>
  </si>
  <si>
    <t>Ashe County</t>
  </si>
  <si>
    <t>Avery County</t>
  </si>
  <si>
    <t>Beaufort County</t>
  </si>
  <si>
    <t>Bertie County</t>
  </si>
  <si>
    <t>Bladen County</t>
  </si>
  <si>
    <t>Brunswick County</t>
  </si>
  <si>
    <t>Buncombe County</t>
  </si>
  <si>
    <t>Asheville City</t>
  </si>
  <si>
    <t>Burke County</t>
  </si>
  <si>
    <t>Cabarrus County</t>
  </si>
  <si>
    <t>Kannapolis City</t>
  </si>
  <si>
    <t>Caldwell County</t>
  </si>
  <si>
    <t>Camden County</t>
  </si>
  <si>
    <t>Carteret County</t>
  </si>
  <si>
    <t>Caswell County</t>
  </si>
  <si>
    <t>Catawba County</t>
  </si>
  <si>
    <t>Hickory City</t>
  </si>
  <si>
    <t>Chatham County</t>
  </si>
  <si>
    <t>Cherokee County</t>
  </si>
  <si>
    <t>Chowan County</t>
  </si>
  <si>
    <t>Clay County</t>
  </si>
  <si>
    <t>Cleveland County</t>
  </si>
  <si>
    <t>Columbus County</t>
  </si>
  <si>
    <t>Whiteville City</t>
  </si>
  <si>
    <t>Craven County</t>
  </si>
  <si>
    <t>Cumberland County</t>
  </si>
  <si>
    <t>Currituck County</t>
  </si>
  <si>
    <t>Dare County</t>
  </si>
  <si>
    <t>Davidson County</t>
  </si>
  <si>
    <t>Lexington City</t>
  </si>
  <si>
    <t>Thomasville City</t>
  </si>
  <si>
    <t>Davie County</t>
  </si>
  <si>
    <t>Duplin County</t>
  </si>
  <si>
    <t>Durham Public</t>
  </si>
  <si>
    <t>Edgecombe County</t>
  </si>
  <si>
    <t>Forsyth County</t>
  </si>
  <si>
    <t>Franklin County</t>
  </si>
  <si>
    <t>Gaston County</t>
  </si>
  <si>
    <t>Gates County</t>
  </si>
  <si>
    <t>Graham County</t>
  </si>
  <si>
    <t>Granville County</t>
  </si>
  <si>
    <t>Greene County</t>
  </si>
  <si>
    <t>Guilford County</t>
  </si>
  <si>
    <t>Halifax County</t>
  </si>
  <si>
    <t>Roanoke Rapids City</t>
  </si>
  <si>
    <t>Weldon City</t>
  </si>
  <si>
    <t>Harnett County</t>
  </si>
  <si>
    <t>Haywood County</t>
  </si>
  <si>
    <t>Henderson County</t>
  </si>
  <si>
    <t>Hertford County</t>
  </si>
  <si>
    <t>Hoke County</t>
  </si>
  <si>
    <t>Hyde County</t>
  </si>
  <si>
    <t>Iredell County</t>
  </si>
  <si>
    <t>Mooresville City</t>
  </si>
  <si>
    <t>Jackson County</t>
  </si>
  <si>
    <t>Johnston County</t>
  </si>
  <si>
    <t>Jones County</t>
  </si>
  <si>
    <t>Lee County</t>
  </si>
  <si>
    <t>Lenoir County</t>
  </si>
  <si>
    <t>Lincoln County</t>
  </si>
  <si>
    <t>Macon County</t>
  </si>
  <si>
    <t>Madison County</t>
  </si>
  <si>
    <t>Martin County</t>
  </si>
  <si>
    <t>McDowell County</t>
  </si>
  <si>
    <t>Mecklenburg County</t>
  </si>
  <si>
    <t>Mitchell County</t>
  </si>
  <si>
    <t>Montgomery County</t>
  </si>
  <si>
    <t>Moore County</t>
  </si>
  <si>
    <t>New Hanover County</t>
  </si>
  <si>
    <t>Northampton County</t>
  </si>
  <si>
    <t>Onslow County</t>
  </si>
  <si>
    <t>Orange County</t>
  </si>
  <si>
    <t>Chapel Hill-Carrboro</t>
  </si>
  <si>
    <t>Pamlico County</t>
  </si>
  <si>
    <t>Pasquotank County</t>
  </si>
  <si>
    <t>Pender County</t>
  </si>
  <si>
    <t>Perquimans County</t>
  </si>
  <si>
    <t>Person County</t>
  </si>
  <si>
    <t>Pitt County</t>
  </si>
  <si>
    <t>Polk County</t>
  </si>
  <si>
    <t>Randolph County</t>
  </si>
  <si>
    <t>Asheboro City</t>
  </si>
  <si>
    <t>Richmond County</t>
  </si>
  <si>
    <t>Robeson County</t>
  </si>
  <si>
    <t>Rockingham County</t>
  </si>
  <si>
    <t>Rowan-Salisbury</t>
  </si>
  <si>
    <t>Rutherford County</t>
  </si>
  <si>
    <t>Sampson County</t>
  </si>
  <si>
    <t>Clinton City</t>
  </si>
  <si>
    <t>Scotland County</t>
  </si>
  <si>
    <t>Stanly County</t>
  </si>
  <si>
    <t>Stokes County</t>
  </si>
  <si>
    <t>Surry County</t>
  </si>
  <si>
    <t>Elkin City</t>
  </si>
  <si>
    <t>Mount Airy City</t>
  </si>
  <si>
    <t>Swain County</t>
  </si>
  <si>
    <t>Transylvania County</t>
  </si>
  <si>
    <t>Tyrrell County</t>
  </si>
  <si>
    <t>Union County</t>
  </si>
  <si>
    <t>Vance County</t>
  </si>
  <si>
    <t>Wake County</t>
  </si>
  <si>
    <t>Warren County</t>
  </si>
  <si>
    <t>Washington County</t>
  </si>
  <si>
    <t>Watauga County</t>
  </si>
  <si>
    <t>Wayne County</t>
  </si>
  <si>
    <t>Wilkes County</t>
  </si>
  <si>
    <t>Wilson County</t>
  </si>
  <si>
    <t>Yadkin County</t>
  </si>
  <si>
    <t>Yancey County</t>
  </si>
  <si>
    <r>
      <rPr>
        <b/>
        <i/>
        <sz val="11"/>
        <color theme="1"/>
        <rFont val="Arial Narrow"/>
        <family val="2"/>
      </rPr>
      <t>In year 1:</t>
    </r>
    <r>
      <rPr>
        <i/>
        <sz val="11"/>
        <color theme="1"/>
        <rFont val="Arial Narrow"/>
        <family val="2"/>
      </rPr>
      <t xml:space="preserve"> Base state allotments are determined by the LEA in which the student resides.</t>
    </r>
  </si>
  <si>
    <r>
      <rPr>
        <b/>
        <i/>
        <sz val="11"/>
        <color theme="1"/>
        <rFont val="Arial Narrow"/>
        <family val="2"/>
      </rPr>
      <t>In year 2 and Beyond:</t>
    </r>
    <r>
      <rPr>
        <i/>
        <sz val="11"/>
        <color theme="1"/>
        <rFont val="Arial Narrow"/>
        <family val="2"/>
      </rPr>
      <t xml:space="preserve"> Base State allotments are determined by the LEA in which the school is located.</t>
    </r>
  </si>
  <si>
    <r>
      <rPr>
        <b/>
        <i/>
        <sz val="11"/>
        <color theme="1"/>
        <rFont val="Arial Narrow"/>
        <family val="2"/>
      </rPr>
      <t xml:space="preserve">Local Funds: </t>
    </r>
    <r>
      <rPr>
        <i/>
        <sz val="11"/>
        <color theme="1"/>
        <rFont val="Arial Narrow"/>
        <family val="2"/>
      </rPr>
      <t>Charter schools receive a per pupil share of the local current expense of the LEA in which the student resides.</t>
    </r>
  </si>
  <si>
    <t>Total:</t>
  </si>
  <si>
    <t>Total Personnel</t>
  </si>
  <si>
    <t>J</t>
  </si>
  <si>
    <t>Total Operations</t>
  </si>
  <si>
    <t>Total Expenditures</t>
  </si>
  <si>
    <t>Total Revenue</t>
  </si>
  <si>
    <t>Surplus / (Deficit)</t>
  </si>
  <si>
    <t>M</t>
  </si>
  <si>
    <t>Z</t>
  </si>
  <si>
    <t>N = J + M</t>
  </si>
  <si>
    <t xml:space="preserve"> = Z - N</t>
  </si>
  <si>
    <t>Logic</t>
  </si>
  <si>
    <r>
      <rPr>
        <b/>
        <i/>
        <sz val="11"/>
        <color theme="1"/>
        <rFont val="Arial Narrow"/>
        <family val="2"/>
      </rPr>
      <t>State Funds:</t>
    </r>
    <r>
      <rPr>
        <i/>
        <sz val="11"/>
        <color theme="1"/>
        <rFont val="Arial Narrow"/>
        <family val="2"/>
      </rPr>
      <t xml:space="preserve"> Charter schools receive an equivalent amount per student as the local education agency (LEA) receives per student receives from the State. Funding is based on the 1st month average daily membership.</t>
    </r>
  </si>
  <si>
    <t>EC Allotment</t>
  </si>
  <si>
    <t xml:space="preserve">State Average Per Child </t>
  </si>
  <si>
    <t>FEDERAL</t>
  </si>
  <si>
    <t xml:space="preserve">9. IDEA, Part B (PRC 60) - federal funds </t>
  </si>
  <si>
    <t>Each LEA will receive 75% of their allocation for December 1, 1998. This establishes their base. The remaining funds will be distributed as follows: 85% will be allocated based upon the number of children who are enrolled in public and private elementary and secondary schools and 15% will be allocated based on the number children living in poverty (free and reduced lunch). (Application must be submitted electronically)</t>
  </si>
  <si>
    <t>Data Reference:</t>
  </si>
  <si>
    <t>*The personnel list below may be amended to meet the staffing of individual charter schools: This list should align with the projected staff located in the Operations Plan.</t>
  </si>
  <si>
    <t>State EC Funds</t>
  </si>
  <si>
    <t>-</t>
  </si>
  <si>
    <t>TOTAL REVENUE:</t>
  </si>
  <si>
    <t>Formula Total</t>
  </si>
  <si>
    <t>Copied A Column</t>
  </si>
  <si>
    <t>Grade</t>
  </si>
  <si>
    <t>Kindergarten</t>
  </si>
  <si>
    <t>Grade 1</t>
  </si>
  <si>
    <t>Grade 2</t>
  </si>
  <si>
    <t>Grade 3</t>
  </si>
  <si>
    <t>Grade 5</t>
  </si>
  <si>
    <t>Grade 4</t>
  </si>
  <si>
    <t>Grade 6</t>
  </si>
  <si>
    <t>Grade 7</t>
  </si>
  <si>
    <t>Grade 8</t>
  </si>
  <si>
    <t>Grade 9</t>
  </si>
  <si>
    <t>Grade 10</t>
  </si>
  <si>
    <t>Grade 11</t>
  </si>
  <si>
    <t>Grade 12</t>
  </si>
  <si>
    <t>The numbers in the following tables are projections, or estimates, and do not bind the State to fund the school at any particular level.</t>
  </si>
  <si>
    <t>For the first two years the State will fund the school up to the maximum projected enrollment for each of those years as set forth and approved in the projected enrollment tables. However, in subsequent years, the school may increase its enrollment only as permitted by NCGS 115C-218.7(b).</t>
  </si>
  <si>
    <t>LEA Totals:</t>
  </si>
  <si>
    <t>Enrollment Projections Year 1 through Year 5</t>
  </si>
  <si>
    <t>LEA #1</t>
  </si>
  <si>
    <t>LEA #2</t>
  </si>
  <si>
    <t>LEA #3</t>
  </si>
  <si>
    <r>
      <rPr>
        <b/>
        <i/>
        <sz val="11"/>
        <color theme="1"/>
        <rFont val="Arial Narrow"/>
        <family val="2"/>
      </rPr>
      <t xml:space="preserve">Federal EC Funds: </t>
    </r>
    <r>
      <rPr>
        <i/>
        <sz val="11"/>
        <color theme="1"/>
        <rFont val="Arial Narrow"/>
        <family val="2"/>
      </rPr>
      <t>Charter schools must qualify and apply for the individual federal grants based on their population of students.</t>
    </r>
  </si>
  <si>
    <t>What percentage of students from the LEA selected above will qualify for EC funding?</t>
  </si>
  <si>
    <r>
      <t xml:space="preserve">State EC Funds: </t>
    </r>
    <r>
      <rPr>
        <i/>
        <sz val="11"/>
        <color theme="1"/>
        <rFont val="Arial Narrow"/>
        <family val="2"/>
      </rPr>
      <t>Charter schools receive a per pupil share of state funds per student with disabilities (school-aged 5 through 21). Funds are limited to 12.75% of the local education agency’s average daily membership (ADM).</t>
    </r>
  </si>
  <si>
    <t>Average Salary</t>
  </si>
  <si>
    <t>In the following tables, please list for each year and grade level, the numbers of students that the school reasonably expects to enroll. In addition, please indicate any plans to increase the grade levels offered by the school over time and be sure these figures match those on the initial cover page.</t>
  </si>
  <si>
    <t>*** Insert rows and edit text as needed. ***</t>
  </si>
  <si>
    <t>*** Edit text as needed. ***</t>
  </si>
  <si>
    <t>Nash County</t>
  </si>
  <si>
    <t>Newton-Conover</t>
  </si>
  <si>
    <t>https://www.dpi.nc.gov/districts-schools/classroom-resources/exceptional-children/finance-grants</t>
  </si>
  <si>
    <t>862-Mount Airy City**</t>
  </si>
  <si>
    <t>080-Bertie</t>
  </si>
  <si>
    <t>140-Caldwell</t>
  </si>
  <si>
    <t>491-Mooresville City</t>
  </si>
  <si>
    <t>***NOTE***
CONFIRMED as of 01-08-2024</t>
  </si>
  <si>
    <t>Notes:</t>
  </si>
  <si>
    <t>$ per HC Based on FY24_Children With Disabilities, Final Initial file</t>
  </si>
  <si>
    <t>$ per ADM from Initial Master, Sum Across tab</t>
  </si>
  <si>
    <t>Dollars Per ADM Based on FY 2023-24 Initial Allotment</t>
  </si>
  <si>
    <t>110-Buncombe</t>
  </si>
  <si>
    <t>170-Caswell</t>
  </si>
  <si>
    <t>200-Cherokee</t>
  </si>
  <si>
    <t>220-Clay</t>
  </si>
  <si>
    <t>Estimated annual per pupil local current expense</t>
  </si>
  <si>
    <t>Estimated Annual Per Pupil Local Current Expense
By Local Education Agency 2023-24</t>
  </si>
  <si>
    <t>300-Davie</t>
  </si>
  <si>
    <t>330-Edgecombe**</t>
  </si>
  <si>
    <t>340-Forsyth</t>
  </si>
  <si>
    <t>350-Franklin</t>
  </si>
  <si>
    <t>380-Graham</t>
  </si>
  <si>
    <t>400-Greene</t>
  </si>
  <si>
    <t>420-Halifax</t>
  </si>
  <si>
    <t>422-Weldon City</t>
  </si>
  <si>
    <t>500-Jackson</t>
  </si>
  <si>
    <t>520-Jones</t>
  </si>
  <si>
    <t>530-Lee</t>
  </si>
  <si>
    <t>540-Lenoir</t>
  </si>
  <si>
    <t>570-Madison</t>
  </si>
  <si>
    <t>610-Mitchell</t>
  </si>
  <si>
    <t>630-Moore</t>
  </si>
  <si>
    <t>640-Nash</t>
  </si>
  <si>
    <t>821-Clinton City</t>
  </si>
  <si>
    <t>880-Transylvania</t>
  </si>
  <si>
    <t>830-Scotland</t>
  </si>
  <si>
    <t>900-Union</t>
  </si>
  <si>
    <t>940-Washington</t>
  </si>
  <si>
    <t>960-Wayne</t>
  </si>
  <si>
    <t>Statewide Avg</t>
  </si>
  <si>
    <t>1000-Statewide Avg</t>
  </si>
  <si>
    <t>If applying as 'Statewide Virtual', select 1000-Statewide Avg as LEA 1 only. If applying as 'Regional Virtual', select a maximum of three LEAs.</t>
  </si>
  <si>
    <t>Nurse</t>
  </si>
  <si>
    <t>After School Program</t>
  </si>
  <si>
    <t>Special Education - 3rd Party</t>
  </si>
  <si>
    <t>Computers &amp; Software (Office based)</t>
  </si>
  <si>
    <t>Student Accounting (Powerschool based)</t>
  </si>
  <si>
    <t>Financial - Audit and CPA Firm Support</t>
  </si>
  <si>
    <t>HR Fees</t>
  </si>
  <si>
    <t>ED Student Supplies</t>
  </si>
  <si>
    <t xml:space="preserve">Insurance (pg19)  </t>
  </si>
  <si>
    <t>Buses ( @ $350 per day)</t>
  </si>
  <si>
    <t>Child nutrition (high as vendor managed)</t>
  </si>
  <si>
    <t>Misc Tech Replace and Add</t>
  </si>
  <si>
    <t>Software (Cloud curriculum)</t>
  </si>
  <si>
    <t>Electric (past records @ $36k annual)</t>
  </si>
  <si>
    <t>Substitue Teacher - Stipends</t>
  </si>
  <si>
    <t>Teacher - Exceptional Children - Aid or Other Based On Enroll</t>
  </si>
  <si>
    <t>Teacher - English Language Learner</t>
  </si>
  <si>
    <t>Board Designated</t>
  </si>
  <si>
    <t>Staff Recruitment Marketing</t>
  </si>
  <si>
    <t>Security - Monitoring - Raptor ID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</si>
</sst>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quot;$&quot;* #,##0.0000_);_(&quot;$&quot;* \(#,##0.0000\);_(&quot;$&quot;* &quot;-&quot;??_);_(@_)"/>
    <numFmt numFmtId="166" formatCode="_(* #,##0_);_(* \(#,##0\);_(* &quot;-&quot;??_);_(@_)"/>
    <numFmt numFmtId="167" formatCode="_(&quot;$&quot;* #,##0_);_(&quot;$&quot;* \(#,##0\);_(&quot;$&quot;* &quot;-&quot;??_);_(@_)"/>
    <numFmt numFmtId="168" formatCode="0000.00"/>
  </numFmts>
  <fonts count="31" x14ac:knownFonts="1">
    <font>
      <sz val="11"/>
      <color theme="1"/>
      <name val="Calibri"/>
      <family val="2"/>
      <scheme val="minor"/>
    </font>
    <font>
      <sz val="11"/>
      <color theme="1"/>
      <name val="Calibri"/>
      <family val="2"/>
      <scheme val="minor"/>
    </font>
    <font>
      <b/>
      <sz val="14"/>
      <color theme="0"/>
      <name val="Arial Narrow"/>
      <family val="2"/>
    </font>
    <font>
      <sz val="11"/>
      <color theme="1"/>
      <name val="Arial Narrow"/>
      <family val="2"/>
    </font>
    <font>
      <b/>
      <sz val="11"/>
      <color theme="0"/>
      <name val="Arial Narrow"/>
      <family val="2"/>
    </font>
    <font>
      <b/>
      <sz val="11"/>
      <color theme="1"/>
      <name val="Arial Narrow"/>
      <family val="2"/>
    </font>
    <font>
      <b/>
      <sz val="14"/>
      <color rgb="FF000000"/>
      <name val="Arial Narrow"/>
      <family val="2"/>
    </font>
    <font>
      <sz val="14"/>
      <color theme="1"/>
      <name val="Arial Narrow"/>
      <family val="2"/>
    </font>
    <font>
      <sz val="10"/>
      <color theme="1"/>
      <name val="Arial Narrow"/>
      <family val="2"/>
    </font>
    <font>
      <i/>
      <sz val="10"/>
      <color theme="1"/>
      <name val="Arial Narrow"/>
      <family val="2"/>
    </font>
    <font>
      <b/>
      <i/>
      <sz val="10"/>
      <color rgb="FF000000"/>
      <name val="Arial Narrow"/>
      <family val="2"/>
    </font>
    <font>
      <b/>
      <sz val="10"/>
      <color theme="1"/>
      <name val="Arial Narrow"/>
      <family val="2"/>
    </font>
    <font>
      <sz val="14"/>
      <color theme="0"/>
      <name val="Arial Narrow"/>
      <family val="2"/>
    </font>
    <font>
      <i/>
      <sz val="11"/>
      <color theme="1"/>
      <name val="Arial Narrow"/>
      <family val="2"/>
    </font>
    <font>
      <sz val="11"/>
      <color theme="0"/>
      <name val="Arial Narrow"/>
      <family val="2"/>
    </font>
    <font>
      <b/>
      <sz val="10"/>
      <color indexed="8"/>
      <name val="Arial"/>
      <family val="2"/>
    </font>
    <font>
      <b/>
      <sz val="8"/>
      <color indexed="8"/>
      <name val="Arial"/>
      <family val="2"/>
    </font>
    <font>
      <sz val="10"/>
      <name val="Arial"/>
      <family val="2"/>
    </font>
    <font>
      <u/>
      <sz val="11"/>
      <color theme="10"/>
      <name val="Calibri"/>
      <family val="2"/>
      <scheme val="minor"/>
    </font>
    <font>
      <b/>
      <sz val="12"/>
      <color indexed="8"/>
      <name val="Arial"/>
      <family val="2"/>
    </font>
    <font>
      <b/>
      <sz val="11"/>
      <color indexed="8"/>
      <name val="Arial"/>
      <family val="2"/>
    </font>
    <font>
      <b/>
      <sz val="11"/>
      <name val="Arial"/>
      <family val="2"/>
    </font>
    <font>
      <sz val="9"/>
      <name val="Arial"/>
      <family val="2"/>
    </font>
    <font>
      <sz val="8"/>
      <name val="Arial"/>
      <family val="2"/>
    </font>
    <font>
      <b/>
      <u/>
      <sz val="10"/>
      <name val="Arial"/>
      <family val="2"/>
    </font>
    <font>
      <b/>
      <i/>
      <sz val="11"/>
      <color theme="1"/>
      <name val="Arial Narrow"/>
      <family val="2"/>
    </font>
    <font>
      <sz val="9"/>
      <color rgb="FF000000"/>
      <name val="Arial"/>
      <family val="2"/>
    </font>
    <font>
      <b/>
      <sz val="11"/>
      <color theme="1"/>
      <name val="Calibri"/>
      <family val="2"/>
      <scheme val="minor"/>
    </font>
    <font>
      <b/>
      <sz val="11"/>
      <name val="Arial Narrow"/>
      <family val="2"/>
    </font>
    <font>
      <sz val="11"/>
      <color rgb="FFFF0000"/>
      <name val="Arial Narrow"/>
      <family val="2"/>
    </font>
    <font>
      <i/>
      <sz val="11"/>
      <color rgb="FFFF0000"/>
      <name val="Arial Narrow"/>
      <family val="2"/>
    </font>
  </fonts>
  <fills count="10">
    <fill>
      <patternFill patternType="none"/>
    </fill>
    <fill>
      <patternFill patternType="gray125"/>
    </fill>
    <fill>
      <patternFill patternType="solid">
        <fgColor theme="0" tint="-0.14999847407452621"/>
        <bgColor indexed="64"/>
      </patternFill>
    </fill>
    <fill>
      <patternFill patternType="solid">
        <fgColor rgb="FF172D55"/>
        <bgColor indexed="64"/>
      </patternFill>
    </fill>
    <fill>
      <patternFill patternType="solid">
        <fgColor rgb="FFD9D9D9"/>
        <bgColor indexed="64"/>
      </patternFill>
    </fill>
    <fill>
      <patternFill patternType="solid">
        <fgColor rgb="FF43648C"/>
        <bgColor indexed="64"/>
      </patternFill>
    </fill>
    <fill>
      <patternFill patternType="solid">
        <fgColor rgb="FFA9C040"/>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cellStyleXfs>
  <cellXfs count="236">
    <xf numFmtId="0" fontId="0" fillId="0" borderId="0" xfId="0"/>
    <xf numFmtId="0" fontId="3" fillId="0" borderId="0" xfId="0" applyFont="1"/>
    <xf numFmtId="0" fontId="3" fillId="0" borderId="0" xfId="0" applyFont="1" applyAlignment="1">
      <alignment wrapText="1"/>
    </xf>
    <xf numFmtId="0" fontId="4" fillId="5" borderId="0" xfId="0" applyFont="1" applyFill="1" applyAlignment="1">
      <alignment horizontal="center" wrapText="1"/>
    </xf>
    <xf numFmtId="0" fontId="4" fillId="5" borderId="6" xfId="0" applyFont="1" applyFill="1" applyBorder="1" applyAlignment="1">
      <alignment horizontal="center" wrapText="1"/>
    </xf>
    <xf numFmtId="0" fontId="3" fillId="0" borderId="0" xfId="0" applyFont="1" applyAlignment="1">
      <alignment horizontal="center" wrapText="1"/>
    </xf>
    <xf numFmtId="0" fontId="3" fillId="6" borderId="5" xfId="0" applyFont="1" applyFill="1" applyBorder="1" applyAlignment="1">
      <alignment wrapText="1"/>
    </xf>
    <xf numFmtId="0" fontId="3" fillId="6" borderId="0" xfId="0" applyFont="1" applyFill="1"/>
    <xf numFmtId="0" fontId="3" fillId="0" borderId="5" xfId="0" applyFont="1" applyBorder="1" applyAlignment="1">
      <alignment wrapText="1"/>
    </xf>
    <xf numFmtId="0" fontId="5" fillId="0" borderId="5" xfId="0" applyFont="1" applyBorder="1" applyAlignment="1">
      <alignment horizontal="right" wrapText="1"/>
    </xf>
    <xf numFmtId="0" fontId="3" fillId="0" borderId="6" xfId="0" applyFont="1" applyBorder="1"/>
    <xf numFmtId="0" fontId="5" fillId="0" borderId="7" xfId="0" applyFont="1" applyBorder="1" applyAlignment="1">
      <alignment horizontal="right" wrapText="1"/>
    </xf>
    <xf numFmtId="0" fontId="4" fillId="5" borderId="0" xfId="0" applyFont="1" applyFill="1" applyAlignment="1">
      <alignment horizontal="center" vertical="center" wrapText="1"/>
    </xf>
    <xf numFmtId="0" fontId="4" fillId="5" borderId="6" xfId="0" applyFont="1" applyFill="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right" wrapText="1"/>
    </xf>
    <xf numFmtId="0" fontId="7" fillId="0" borderId="0" xfId="0" applyFont="1"/>
    <xf numFmtId="0" fontId="8" fillId="0" borderId="0" xfId="0" applyFont="1"/>
    <xf numFmtId="0" fontId="4" fillId="3" borderId="2" xfId="0" applyFont="1" applyFill="1" applyBorder="1" applyAlignment="1">
      <alignment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0" borderId="0" xfId="0" applyFont="1" applyAlignment="1">
      <alignment vertical="center"/>
    </xf>
    <xf numFmtId="0" fontId="3" fillId="0" borderId="15" xfId="0" applyFont="1" applyBorder="1"/>
    <xf numFmtId="0" fontId="13" fillId="0" borderId="0" xfId="0" applyFont="1"/>
    <xf numFmtId="0" fontId="13" fillId="0" borderId="0" xfId="0" applyFont="1" applyAlignment="1">
      <alignment wrapText="1"/>
    </xf>
    <xf numFmtId="0" fontId="14" fillId="5" borderId="5" xfId="0" applyFont="1" applyFill="1" applyBorder="1"/>
    <xf numFmtId="0" fontId="14" fillId="5" borderId="0" xfId="0" applyFont="1" applyFill="1"/>
    <xf numFmtId="0" fontId="14" fillId="5" borderId="6" xfId="0" applyFont="1" applyFill="1" applyBorder="1"/>
    <xf numFmtId="0" fontId="3" fillId="0" borderId="5" xfId="0" applyFont="1" applyBorder="1"/>
    <xf numFmtId="0" fontId="5" fillId="0" borderId="0" xfId="0" applyFont="1" applyAlignment="1">
      <alignment horizontal="right"/>
    </xf>
    <xf numFmtId="0" fontId="3" fillId="0" borderId="0" xfId="0" applyFont="1" applyAlignment="1">
      <alignment horizontal="center"/>
    </xf>
    <xf numFmtId="0" fontId="4" fillId="5" borderId="0" xfId="0" applyFont="1" applyFill="1"/>
    <xf numFmtId="0" fontId="4" fillId="5" borderId="0" xfId="0" applyFont="1" applyFill="1" applyAlignment="1">
      <alignment horizontal="center"/>
    </xf>
    <xf numFmtId="0" fontId="5" fillId="0" borderId="0" xfId="0" applyFont="1"/>
    <xf numFmtId="0" fontId="17" fillId="0" borderId="0" xfId="3" applyAlignment="1">
      <alignment horizontal="center"/>
    </xf>
    <xf numFmtId="1" fontId="19" fillId="0" borderId="0" xfId="3" applyNumberFormat="1" applyFont="1"/>
    <xf numFmtId="0" fontId="17" fillId="0" borderId="0" xfId="3"/>
    <xf numFmtId="165" fontId="0" fillId="0" borderId="0" xfId="4" applyNumberFormat="1" applyFont="1"/>
    <xf numFmtId="1" fontId="20" fillId="0" borderId="0" xfId="3" applyNumberFormat="1" applyFont="1"/>
    <xf numFmtId="0" fontId="21" fillId="0" borderId="0" xfId="3" applyFont="1" applyAlignment="1">
      <alignment horizontal="centerContinuous"/>
    </xf>
    <xf numFmtId="0" fontId="17" fillId="0" borderId="0" xfId="3" applyAlignment="1">
      <alignment horizontal="centerContinuous"/>
    </xf>
    <xf numFmtId="0" fontId="17" fillId="0" borderId="0" xfId="3" applyAlignment="1">
      <alignment horizontal="left"/>
    </xf>
    <xf numFmtId="0" fontId="22" fillId="0" borderId="0" xfId="3" applyFont="1" applyAlignment="1">
      <alignment horizontal="center"/>
    </xf>
    <xf numFmtId="0" fontId="15" fillId="7" borderId="20" xfId="3" applyFont="1" applyFill="1" applyBorder="1" applyAlignment="1">
      <alignment horizontal="center"/>
    </xf>
    <xf numFmtId="0" fontId="16" fillId="7" borderId="20" xfId="3" applyFont="1" applyFill="1" applyBorder="1" applyAlignment="1">
      <alignment horizontal="center"/>
    </xf>
    <xf numFmtId="43" fontId="17" fillId="0" borderId="0" xfId="3" applyNumberFormat="1"/>
    <xf numFmtId="43" fontId="23" fillId="0" borderId="0" xfId="3" applyNumberFormat="1" applyFont="1"/>
    <xf numFmtId="0" fontId="24" fillId="0" borderId="0" xfId="3" applyFont="1" applyAlignment="1">
      <alignment horizontal="left"/>
    </xf>
    <xf numFmtId="166" fontId="0" fillId="0" borderId="0" xfId="4" applyNumberFormat="1" applyFont="1"/>
    <xf numFmtId="0" fontId="17" fillId="0" borderId="0" xfId="3" applyAlignment="1">
      <alignment horizontal="left" indent="1"/>
    </xf>
    <xf numFmtId="37" fontId="17" fillId="0" borderId="0" xfId="3" applyNumberFormat="1"/>
    <xf numFmtId="3" fontId="17" fillId="0" borderId="0" xfId="3" applyNumberFormat="1"/>
    <xf numFmtId="164" fontId="17" fillId="0" borderId="0" xfId="3" applyNumberFormat="1"/>
    <xf numFmtId="0" fontId="4" fillId="3" borderId="2" xfId="0" applyFont="1" applyFill="1" applyBorder="1" applyAlignment="1">
      <alignment horizontal="right"/>
    </xf>
    <xf numFmtId="0" fontId="4" fillId="5" borderId="5" xfId="0" applyFont="1" applyFill="1" applyBorder="1" applyAlignment="1">
      <alignment horizontal="center" vertical="top" wrapText="1"/>
    </xf>
    <xf numFmtId="0" fontId="4" fillId="5" borderId="0" xfId="0" applyFont="1" applyFill="1" applyAlignment="1">
      <alignment horizontal="center" vertical="top" wrapText="1"/>
    </xf>
    <xf numFmtId="0" fontId="4" fillId="5" borderId="6" xfId="0" applyFont="1" applyFill="1" applyBorder="1" applyAlignment="1">
      <alignment horizontal="center" vertical="top" wrapText="1"/>
    </xf>
    <xf numFmtId="164" fontId="3" fillId="0" borderId="14" xfId="0" applyNumberFormat="1" applyFont="1" applyBorder="1"/>
    <xf numFmtId="0" fontId="13" fillId="0" borderId="0" xfId="0" applyFont="1" applyAlignment="1">
      <alignment horizontal="left" wrapText="1"/>
    </xf>
    <xf numFmtId="0" fontId="1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top"/>
    </xf>
    <xf numFmtId="0" fontId="14" fillId="5" borderId="0" xfId="0" applyFont="1" applyFill="1" applyAlignment="1">
      <alignment vertical="top"/>
    </xf>
    <xf numFmtId="0" fontId="3" fillId="6" borderId="0" xfId="0" applyFont="1" applyFill="1" applyAlignment="1">
      <alignment wrapText="1"/>
    </xf>
    <xf numFmtId="0" fontId="3" fillId="6" borderId="0" xfId="0" applyFont="1" applyFill="1" applyAlignment="1">
      <alignment horizontal="right" vertical="top"/>
    </xf>
    <xf numFmtId="0" fontId="3" fillId="0" borderId="0" xfId="0" applyFont="1" applyAlignment="1">
      <alignment horizontal="left" vertical="top" wrapText="1"/>
    </xf>
    <xf numFmtId="164" fontId="3" fillId="0" borderId="23" xfId="0" applyNumberFormat="1" applyFont="1" applyBorder="1"/>
    <xf numFmtId="164" fontId="3" fillId="0" borderId="24" xfId="0" applyNumberFormat="1" applyFont="1" applyBorder="1"/>
    <xf numFmtId="164" fontId="3" fillId="0" borderId="25" xfId="0" applyNumberFormat="1" applyFont="1" applyBorder="1"/>
    <xf numFmtId="0" fontId="4" fillId="3" borderId="2" xfId="0" applyFont="1" applyFill="1" applyBorder="1"/>
    <xf numFmtId="0" fontId="3" fillId="6" borderId="0" xfId="0" applyFont="1" applyFill="1" applyAlignment="1">
      <alignment horizontal="center"/>
    </xf>
    <xf numFmtId="0" fontId="14" fillId="5" borderId="7" xfId="0" applyFont="1" applyFill="1" applyBorder="1"/>
    <xf numFmtId="0" fontId="3" fillId="6" borderId="8"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5" fillId="6" borderId="17" xfId="0" applyFont="1" applyFill="1" applyBorder="1" applyAlignment="1">
      <alignment horizontal="right"/>
    </xf>
    <xf numFmtId="0" fontId="3" fillId="0" borderId="0" xfId="0" applyFont="1" applyAlignment="1">
      <alignment horizontal="right" wrapText="1"/>
    </xf>
    <xf numFmtId="0" fontId="5" fillId="6" borderId="7" xfId="0" applyFont="1" applyFill="1" applyBorder="1" applyAlignment="1">
      <alignment horizontal="right" wrapText="1"/>
    </xf>
    <xf numFmtId="0" fontId="5" fillId="6" borderId="2" xfId="0" applyFont="1" applyFill="1" applyBorder="1" applyAlignment="1">
      <alignment horizontal="right"/>
    </xf>
    <xf numFmtId="0" fontId="5" fillId="6" borderId="9" xfId="0" applyFont="1" applyFill="1" applyBorder="1" applyAlignment="1">
      <alignment horizontal="right" wrapText="1"/>
    </xf>
    <xf numFmtId="44" fontId="5" fillId="0" borderId="1" xfId="0" applyNumberFormat="1" applyFont="1" applyBorder="1"/>
    <xf numFmtId="0" fontId="5" fillId="6" borderId="0" xfId="0" applyFont="1" applyFill="1"/>
    <xf numFmtId="0" fontId="27" fillId="0" borderId="0" xfId="0" applyFont="1"/>
    <xf numFmtId="0" fontId="5" fillId="6" borderId="6" xfId="0" applyFont="1" applyFill="1" applyBorder="1"/>
    <xf numFmtId="0" fontId="5" fillId="0" borderId="6" xfId="0" applyFont="1" applyBorder="1"/>
    <xf numFmtId="0" fontId="5" fillId="2" borderId="1" xfId="0" applyFont="1" applyFill="1" applyBorder="1" applyAlignment="1">
      <alignment horizontal="center"/>
    </xf>
    <xf numFmtId="0" fontId="0" fillId="0" borderId="0" xfId="0" applyAlignment="1">
      <alignment horizontal="center"/>
    </xf>
    <xf numFmtId="0" fontId="5" fillId="0" borderId="1" xfId="0" applyFont="1" applyBorder="1" applyAlignment="1">
      <alignment horizontal="center"/>
    </xf>
    <xf numFmtId="0" fontId="5" fillId="2" borderId="13" xfId="0" applyFont="1" applyFill="1" applyBorder="1" applyAlignment="1">
      <alignment horizontal="center"/>
    </xf>
    <xf numFmtId="0" fontId="5" fillId="0" borderId="13" xfId="0" applyFont="1" applyBorder="1" applyAlignment="1">
      <alignment horizontal="center"/>
    </xf>
    <xf numFmtId="44" fontId="5" fillId="0" borderId="13" xfId="0" applyNumberFormat="1" applyFont="1" applyBorder="1"/>
    <xf numFmtId="44" fontId="3" fillId="0" borderId="0" xfId="0" applyNumberFormat="1" applyFont="1"/>
    <xf numFmtId="44" fontId="0" fillId="0" borderId="0" xfId="0" applyNumberFormat="1"/>
    <xf numFmtId="44" fontId="5" fillId="0" borderId="0" xfId="0" applyNumberFormat="1" applyFont="1"/>
    <xf numFmtId="44" fontId="27" fillId="0" borderId="0" xfId="0" applyNumberFormat="1" applyFont="1"/>
    <xf numFmtId="44" fontId="5" fillId="0" borderId="6" xfId="0" applyNumberFormat="1" applyFont="1" applyBorder="1"/>
    <xf numFmtId="0" fontId="5" fillId="2" borderId="27" xfId="0" applyFont="1" applyFill="1" applyBorder="1" applyAlignment="1">
      <alignment horizontal="center"/>
    </xf>
    <xf numFmtId="0" fontId="5" fillId="0" borderId="27" xfId="0" applyFont="1" applyBorder="1" applyAlignment="1">
      <alignment horizontal="center"/>
    </xf>
    <xf numFmtId="44" fontId="5" fillId="0" borderId="27" xfId="0" applyNumberFormat="1" applyFont="1" applyBorder="1" applyAlignment="1">
      <alignment horizontal="center"/>
    </xf>
    <xf numFmtId="0" fontId="5" fillId="2" borderId="18" xfId="0" applyFont="1" applyFill="1" applyBorder="1" applyAlignment="1">
      <alignment horizontal="center"/>
    </xf>
    <xf numFmtId="0" fontId="5" fillId="0" borderId="18" xfId="0" applyFont="1" applyBorder="1" applyAlignment="1">
      <alignment horizontal="center"/>
    </xf>
    <xf numFmtId="44" fontId="5" fillId="4" borderId="13" xfId="0" applyNumberFormat="1" applyFont="1" applyFill="1" applyBorder="1"/>
    <xf numFmtId="0" fontId="13" fillId="0" borderId="5" xfId="0" applyFont="1" applyBorder="1"/>
    <xf numFmtId="0" fontId="13" fillId="0" borderId="6" xfId="0" applyFont="1" applyBorder="1"/>
    <xf numFmtId="44" fontId="5" fillId="4" borderId="18" xfId="0" applyNumberFormat="1" applyFont="1" applyFill="1" applyBorder="1"/>
    <xf numFmtId="44" fontId="5" fillId="0" borderId="18" xfId="0" applyNumberFormat="1" applyFont="1" applyBorder="1"/>
    <xf numFmtId="44" fontId="5" fillId="4" borderId="19" xfId="0" applyNumberFormat="1" applyFont="1" applyFill="1" applyBorder="1"/>
    <xf numFmtId="44" fontId="5" fillId="0" borderId="12" xfId="0" applyNumberFormat="1" applyFont="1" applyBorder="1"/>
    <xf numFmtId="44" fontId="28" fillId="0" borderId="13" xfId="0" applyNumberFormat="1" applyFont="1" applyBorder="1"/>
    <xf numFmtId="44" fontId="28" fillId="0" borderId="14" xfId="0" applyNumberFormat="1" applyFont="1" applyBorder="1"/>
    <xf numFmtId="164" fontId="3" fillId="0" borderId="0" xfId="0" applyNumberFormat="1" applyFont="1"/>
    <xf numFmtId="0" fontId="13" fillId="0" borderId="0" xfId="0" applyFont="1" applyAlignment="1">
      <alignment vertical="top" wrapText="1"/>
    </xf>
    <xf numFmtId="0" fontId="4" fillId="3" borderId="2" xfId="0" applyFont="1" applyFill="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27" fillId="0" borderId="0" xfId="0" applyFont="1" applyAlignment="1">
      <alignment horizontal="center"/>
    </xf>
    <xf numFmtId="0" fontId="2" fillId="0" borderId="0" xfId="0" applyFont="1"/>
    <xf numFmtId="0" fontId="3" fillId="0" borderId="5" xfId="0" applyFont="1" applyBorder="1" applyAlignment="1">
      <alignment horizontal="left"/>
    </xf>
    <xf numFmtId="0" fontId="5" fillId="6" borderId="9" xfId="0" applyFont="1" applyFill="1" applyBorder="1" applyAlignment="1">
      <alignment horizontal="right"/>
    </xf>
    <xf numFmtId="1" fontId="5" fillId="0" borderId="18" xfId="0" applyNumberFormat="1" applyFont="1" applyBorder="1"/>
    <xf numFmtId="0" fontId="13" fillId="0" borderId="0" xfId="0" applyFont="1" applyAlignment="1">
      <alignment horizontal="left"/>
    </xf>
    <xf numFmtId="0" fontId="13" fillId="0" borderId="0" xfId="0" applyFont="1" applyAlignment="1">
      <alignment horizontal="center"/>
    </xf>
    <xf numFmtId="1" fontId="5" fillId="2" borderId="18" xfId="0" applyNumberFormat="1" applyFont="1" applyFill="1" applyBorder="1"/>
    <xf numFmtId="1" fontId="5" fillId="2" borderId="19" xfId="0" applyNumberFormat="1" applyFont="1" applyFill="1" applyBorder="1"/>
    <xf numFmtId="0" fontId="3" fillId="0" borderId="7" xfId="0" applyFont="1" applyBorder="1" applyAlignment="1">
      <alignment horizontal="left"/>
    </xf>
    <xf numFmtId="0" fontId="6" fillId="0" borderId="0" xfId="0" applyFont="1" applyAlignment="1">
      <alignment wrapText="1"/>
    </xf>
    <xf numFmtId="0" fontId="10" fillId="0" borderId="0" xfId="0" applyFont="1" applyAlignment="1">
      <alignment vertical="top" wrapText="1"/>
    </xf>
    <xf numFmtId="0" fontId="9" fillId="0" borderId="0" xfId="0" applyFont="1" applyAlignment="1">
      <alignment wrapText="1"/>
    </xf>
    <xf numFmtId="0" fontId="9" fillId="0" borderId="0" xfId="0" applyFont="1" applyAlignment="1">
      <alignment vertical="top" wrapText="1"/>
    </xf>
    <xf numFmtId="0" fontId="11" fillId="0" borderId="0" xfId="0" applyFont="1"/>
    <xf numFmtId="1" fontId="3" fillId="0" borderId="1" xfId="0" applyNumberFormat="1" applyFont="1" applyBorder="1"/>
    <xf numFmtId="0" fontId="5" fillId="0" borderId="15" xfId="0" applyFont="1" applyBorder="1"/>
    <xf numFmtId="0" fontId="5" fillId="0" borderId="16" xfId="0" applyFont="1" applyBorder="1"/>
    <xf numFmtId="167" fontId="3" fillId="0" borderId="1" xfId="0" applyNumberFormat="1" applyFont="1" applyBorder="1"/>
    <xf numFmtId="167" fontId="3" fillId="0" borderId="12" xfId="0" applyNumberFormat="1" applyFont="1" applyBorder="1"/>
    <xf numFmtId="167" fontId="5" fillId="0" borderId="18" xfId="0" applyNumberFormat="1" applyFont="1" applyBorder="1"/>
    <xf numFmtId="167" fontId="5" fillId="0" borderId="19" xfId="0" applyNumberFormat="1" applyFont="1" applyBorder="1"/>
    <xf numFmtId="44" fontId="3" fillId="0" borderId="0" xfId="1" applyFont="1" applyFill="1" applyAlignment="1">
      <alignment horizontal="right" vertical="top"/>
    </xf>
    <xf numFmtId="0" fontId="3" fillId="0" borderId="8" xfId="0" applyFont="1" applyBorder="1" applyAlignment="1">
      <alignment vertical="top" wrapText="1"/>
    </xf>
    <xf numFmtId="0" fontId="4" fillId="3" borderId="9" xfId="0" applyFont="1" applyFill="1" applyBorder="1" applyAlignment="1">
      <alignment horizontal="right"/>
    </xf>
    <xf numFmtId="0" fontId="25" fillId="0" borderId="0" xfId="0" applyFont="1" applyAlignment="1">
      <alignment horizontal="left" vertical="top" wrapText="1"/>
    </xf>
    <xf numFmtId="0" fontId="0" fillId="0" borderId="8" xfId="0" applyBorder="1"/>
    <xf numFmtId="0" fontId="0" fillId="0" borderId="3" xfId="0" applyBorder="1"/>
    <xf numFmtId="0" fontId="0" fillId="0" borderId="10" xfId="0" applyBorder="1"/>
    <xf numFmtId="167" fontId="5" fillId="2" borderId="1" xfId="0" applyNumberFormat="1" applyFont="1" applyFill="1" applyBorder="1"/>
    <xf numFmtId="167" fontId="0" fillId="0" borderId="0" xfId="0" applyNumberFormat="1"/>
    <xf numFmtId="167" fontId="5" fillId="0" borderId="1" xfId="0" applyNumberFormat="1" applyFont="1" applyBorder="1"/>
    <xf numFmtId="167" fontId="5" fillId="2" borderId="12" xfId="0" applyNumberFormat="1" applyFont="1" applyFill="1" applyBorder="1"/>
    <xf numFmtId="0" fontId="0" fillId="0" borderId="6" xfId="0" applyBorder="1"/>
    <xf numFmtId="167" fontId="0" fillId="0" borderId="8" xfId="0" applyNumberFormat="1" applyBorder="1"/>
    <xf numFmtId="167" fontId="5" fillId="2" borderId="13" xfId="0" applyNumberFormat="1" applyFont="1" applyFill="1" applyBorder="1"/>
    <xf numFmtId="167" fontId="5" fillId="2" borderId="14" xfId="0" applyNumberFormat="1" applyFont="1" applyFill="1" applyBorder="1"/>
    <xf numFmtId="167" fontId="5" fillId="2" borderId="19" xfId="0" applyNumberFormat="1" applyFont="1" applyFill="1" applyBorder="1"/>
    <xf numFmtId="167" fontId="5" fillId="2" borderId="27" xfId="0" applyNumberFormat="1" applyFont="1" applyFill="1" applyBorder="1"/>
    <xf numFmtId="167" fontId="5" fillId="0" borderId="27" xfId="0" applyNumberFormat="1" applyFont="1" applyBorder="1"/>
    <xf numFmtId="167" fontId="5" fillId="2" borderId="28" xfId="0" applyNumberFormat="1" applyFont="1" applyFill="1" applyBorder="1"/>
    <xf numFmtId="167" fontId="5" fillId="0" borderId="13" xfId="0" applyNumberFormat="1" applyFont="1" applyBorder="1"/>
    <xf numFmtId="10" fontId="4" fillId="0" borderId="0" xfId="0" applyNumberFormat="1" applyFont="1" applyAlignment="1">
      <alignment horizontal="center"/>
    </xf>
    <xf numFmtId="167" fontId="5" fillId="2" borderId="18" xfId="0" applyNumberFormat="1" applyFont="1" applyFill="1" applyBorder="1"/>
    <xf numFmtId="167" fontId="3" fillId="8" borderId="1" xfId="0" applyNumberFormat="1" applyFont="1" applyFill="1" applyBorder="1" applyAlignment="1">
      <alignment horizontal="center"/>
    </xf>
    <xf numFmtId="9" fontId="5" fillId="0" borderId="11" xfId="0" applyNumberFormat="1" applyFont="1" applyBorder="1" applyAlignment="1" applyProtection="1">
      <alignment horizontal="center"/>
      <protection locked="0"/>
    </xf>
    <xf numFmtId="1" fontId="3" fillId="2" borderId="1" xfId="0" applyNumberFormat="1" applyFont="1" applyFill="1" applyBorder="1" applyProtection="1">
      <protection locked="0"/>
    </xf>
    <xf numFmtId="1" fontId="3" fillId="0" borderId="1" xfId="0" applyNumberFormat="1" applyFont="1" applyBorder="1" applyProtection="1">
      <protection locked="0"/>
    </xf>
    <xf numFmtId="1" fontId="0" fillId="0" borderId="1" xfId="0" applyNumberFormat="1" applyBorder="1" applyProtection="1">
      <protection locked="0"/>
    </xf>
    <xf numFmtId="1" fontId="0" fillId="2" borderId="1" xfId="0" applyNumberFormat="1" applyFill="1" applyBorder="1" applyProtection="1">
      <protection locked="0"/>
    </xf>
    <xf numFmtId="1" fontId="0" fillId="2" borderId="12" xfId="0" applyNumberFormat="1" applyFill="1" applyBorder="1" applyProtection="1">
      <protection locked="0"/>
    </xf>
    <xf numFmtId="1" fontId="3" fillId="2" borderId="13" xfId="0" applyNumberFormat="1" applyFont="1" applyFill="1" applyBorder="1" applyProtection="1">
      <protection locked="0"/>
    </xf>
    <xf numFmtId="1" fontId="3" fillId="0" borderId="13" xfId="0" applyNumberFormat="1" applyFont="1" applyBorder="1" applyProtection="1">
      <protection locked="0"/>
    </xf>
    <xf numFmtId="1" fontId="0" fillId="0" borderId="13" xfId="0" applyNumberFormat="1" applyBorder="1" applyProtection="1">
      <protection locked="0"/>
    </xf>
    <xf numFmtId="1" fontId="0" fillId="2" borderId="13" xfId="0" applyNumberFormat="1" applyFill="1" applyBorder="1" applyProtection="1">
      <protection locked="0"/>
    </xf>
    <xf numFmtId="1" fontId="0" fillId="2" borderId="14" xfId="0" applyNumberFormat="1" applyFill="1" applyBorder="1" applyProtection="1">
      <protection locked="0"/>
    </xf>
    <xf numFmtId="167" fontId="3" fillId="0" borderId="1" xfId="0" applyNumberFormat="1" applyFont="1" applyBorder="1" applyProtection="1">
      <protection locked="0"/>
    </xf>
    <xf numFmtId="167" fontId="3" fillId="0" borderId="12" xfId="0" applyNumberFormat="1" applyFont="1" applyBorder="1" applyProtection="1">
      <protection locked="0"/>
    </xf>
    <xf numFmtId="167" fontId="3" fillId="0" borderId="13" xfId="0" applyNumberFormat="1" applyFont="1" applyBorder="1" applyProtection="1">
      <protection locked="0"/>
    </xf>
    <xf numFmtId="167" fontId="3" fillId="0" borderId="14" xfId="0" applyNumberFormat="1" applyFont="1" applyBorder="1" applyProtection="1">
      <protection locked="0"/>
    </xf>
    <xf numFmtId="0" fontId="3" fillId="2" borderId="1" xfId="0" applyFont="1" applyFill="1" applyBorder="1" applyAlignment="1" applyProtection="1">
      <alignment horizontal="center"/>
      <protection locked="0"/>
    </xf>
    <xf numFmtId="167" fontId="3" fillId="2" borderId="1" xfId="0" applyNumberFormat="1" applyFont="1" applyFill="1" applyBorder="1" applyProtection="1">
      <protection locked="0"/>
    </xf>
    <xf numFmtId="0" fontId="3" fillId="0" borderId="1" xfId="0" applyFont="1" applyBorder="1" applyAlignment="1" applyProtection="1">
      <alignment horizontal="center"/>
      <protection locked="0"/>
    </xf>
    <xf numFmtId="44" fontId="3" fillId="4" borderId="1" xfId="0" applyNumberFormat="1" applyFont="1" applyFill="1" applyBorder="1" applyProtection="1">
      <protection locked="0"/>
    </xf>
    <xf numFmtId="44" fontId="3" fillId="0" borderId="1" xfId="0" applyNumberFormat="1" applyFont="1" applyBorder="1" applyProtection="1">
      <protection locked="0"/>
    </xf>
    <xf numFmtId="44" fontId="3" fillId="4" borderId="12" xfId="0" applyNumberFormat="1" applyFont="1" applyFill="1" applyBorder="1" applyProtection="1">
      <protection locked="0"/>
    </xf>
    <xf numFmtId="0" fontId="3" fillId="0" borderId="0" xfId="0" applyFont="1" applyProtection="1">
      <protection locked="0"/>
    </xf>
    <xf numFmtId="0" fontId="29" fillId="0" borderId="0" xfId="0" applyFont="1" applyAlignment="1">
      <alignment horizontal="center" vertical="top" wrapText="1"/>
    </xf>
    <xf numFmtId="168" fontId="0" fillId="0" borderId="0" xfId="0" applyNumberFormat="1"/>
    <xf numFmtId="0" fontId="17" fillId="0" borderId="0" xfId="0" applyFont="1" applyAlignment="1">
      <alignment horizontal="center"/>
    </xf>
    <xf numFmtId="168" fontId="17" fillId="0" borderId="1" xfId="5" applyNumberFormat="1" applyFont="1" applyFill="1" applyBorder="1"/>
    <xf numFmtId="43" fontId="17" fillId="0" borderId="1" xfId="5" applyNumberFormat="1" applyFont="1" applyFill="1" applyBorder="1"/>
    <xf numFmtId="0" fontId="23" fillId="0" borderId="0" xfId="0" applyFont="1" applyAlignment="1">
      <alignment horizontal="left"/>
    </xf>
    <xf numFmtId="164" fontId="3" fillId="9" borderId="0" xfId="0" applyNumberFormat="1" applyFont="1" applyFill="1"/>
    <xf numFmtId="0" fontId="0" fillId="0" borderId="0" xfId="0" applyAlignment="1">
      <alignment horizontal="right"/>
    </xf>
    <xf numFmtId="0" fontId="13" fillId="0" borderId="0" xfId="0" applyFont="1" applyAlignment="1">
      <alignment horizontal="left" vertical="top"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2" fillId="3" borderId="5" xfId="0" applyFont="1" applyFill="1" applyBorder="1" applyAlignment="1">
      <alignment horizontal="left"/>
    </xf>
    <xf numFmtId="0" fontId="2" fillId="3" borderId="0" xfId="0" applyFont="1" applyFill="1" applyAlignment="1">
      <alignment horizontal="left"/>
    </xf>
    <xf numFmtId="0" fontId="5" fillId="0" borderId="10"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30" fillId="0" borderId="0" xfId="0" applyFont="1" applyAlignment="1">
      <alignment horizontal="left" vertical="top" wrapText="1"/>
    </xf>
    <xf numFmtId="0" fontId="3" fillId="0" borderId="0" xfId="0" applyFont="1" applyAlignment="1">
      <alignment horizontal="center"/>
    </xf>
    <xf numFmtId="0" fontId="3" fillId="0" borderId="8" xfId="0" applyFont="1" applyBorder="1" applyAlignment="1">
      <alignment horizontal="center" vertical="top" wrapText="1"/>
    </xf>
    <xf numFmtId="0" fontId="3" fillId="6" borderId="9" xfId="0" applyFont="1" applyFill="1" applyBorder="1" applyAlignment="1">
      <alignment horizontal="center"/>
    </xf>
    <xf numFmtId="0" fontId="3" fillId="6" borderId="10" xfId="0" applyFont="1" applyFill="1" applyBorder="1" applyAlignment="1">
      <alignment horizontal="center"/>
    </xf>
    <xf numFmtId="0" fontId="25" fillId="0" borderId="0" xfId="0" applyFont="1" applyAlignment="1">
      <alignment horizontal="left" vertical="top" wrapText="1"/>
    </xf>
    <xf numFmtId="0" fontId="5" fillId="6" borderId="21" xfId="0" applyFont="1" applyFill="1" applyBorder="1" applyAlignment="1">
      <alignment horizontal="right"/>
    </xf>
    <xf numFmtId="0" fontId="5" fillId="6" borderId="22" xfId="0" applyFont="1" applyFill="1" applyBorder="1" applyAlignment="1">
      <alignment horizontal="right"/>
    </xf>
    <xf numFmtId="0" fontId="5" fillId="6" borderId="26" xfId="0" applyFont="1" applyFill="1" applyBorder="1" applyAlignment="1">
      <alignment horizontal="right"/>
    </xf>
    <xf numFmtId="0" fontId="13" fillId="0" borderId="0" xfId="0" applyFont="1" applyAlignment="1">
      <alignment horizontal="left"/>
    </xf>
    <xf numFmtId="0" fontId="13" fillId="0" borderId="0" xfId="0" applyFont="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13" fillId="0" borderId="0" xfId="0" applyFont="1" applyAlignment="1">
      <alignment horizontal="left" wrapText="1"/>
    </xf>
    <xf numFmtId="0" fontId="5" fillId="6" borderId="0" xfId="0" applyFont="1" applyFill="1" applyAlignment="1">
      <alignment horizontal="center"/>
    </xf>
    <xf numFmtId="0" fontId="2" fillId="3" borderId="9" xfId="0" applyFont="1" applyFill="1" applyBorder="1" applyAlignment="1">
      <alignment horizontal="left"/>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0" xfId="0" applyFont="1" applyFill="1" applyAlignment="1">
      <alignment horizontal="left" vertical="top" wrapText="1"/>
    </xf>
    <xf numFmtId="0" fontId="26" fillId="0" borderId="0" xfId="0" applyFont="1" applyAlignment="1">
      <alignment horizontal="left"/>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6" borderId="7" xfId="0" applyFont="1" applyFill="1" applyBorder="1" applyAlignment="1">
      <alignment horizontal="center" wrapText="1"/>
    </xf>
    <xf numFmtId="0" fontId="5" fillId="6" borderId="8" xfId="0" applyFont="1" applyFill="1" applyBorder="1" applyAlignment="1">
      <alignment horizontal="center" wrapText="1"/>
    </xf>
    <xf numFmtId="0" fontId="5" fillId="6" borderId="7" xfId="0" applyFont="1" applyFill="1" applyBorder="1" applyAlignment="1">
      <alignment horizontal="right"/>
    </xf>
    <xf numFmtId="0" fontId="5" fillId="6" borderId="8" xfId="0" applyFont="1" applyFill="1" applyBorder="1" applyAlignment="1">
      <alignment horizontal="right"/>
    </xf>
    <xf numFmtId="0" fontId="5" fillId="6" borderId="9" xfId="0" applyFont="1" applyFill="1" applyBorder="1" applyAlignment="1">
      <alignment horizontal="right"/>
    </xf>
    <xf numFmtId="0" fontId="5" fillId="6" borderId="10" xfId="0" applyFont="1" applyFill="1" applyBorder="1" applyAlignment="1">
      <alignment horizontal="right"/>
    </xf>
    <xf numFmtId="0" fontId="4" fillId="3" borderId="3" xfId="0" applyFont="1" applyFill="1" applyBorder="1" applyAlignment="1">
      <alignment horizontal="center" vertic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12" fillId="3" borderId="0" xfId="0" applyFont="1" applyFill="1" applyAlignment="1">
      <alignment horizontal="center" wrapText="1"/>
    </xf>
    <xf numFmtId="0" fontId="12" fillId="3" borderId="0" xfId="0" applyFont="1" applyFill="1" applyAlignment="1">
      <alignment horizontal="center"/>
    </xf>
    <xf numFmtId="0" fontId="2" fillId="3" borderId="0" xfId="0" applyFont="1" applyFill="1" applyAlignment="1">
      <alignment horizontal="center" vertical="top"/>
    </xf>
    <xf numFmtId="0" fontId="18" fillId="0" borderId="0" xfId="2" applyFill="1"/>
    <xf numFmtId="0" fontId="0" fillId="0" borderId="0" xfId="0"/>
    <xf numFmtId="0" fontId="4" fillId="5" borderId="0" xfId="0" applyFont="1" applyFill="1" applyAlignment="1">
      <alignment horizontal="center" vertical="top"/>
    </xf>
    <xf numFmtId="0" fontId="14" fillId="5" borderId="0" xfId="0" applyFont="1" applyFill="1" applyAlignment="1">
      <alignment horizontal="center" vertical="top"/>
    </xf>
  </cellXfs>
  <cellStyles count="6">
    <cellStyle name="Comma 2" xfId="4" xr:uid="{00000000-0005-0000-0000-000000000000}"/>
    <cellStyle name="Currency" xfId="1" builtinId="4"/>
    <cellStyle name="Currency 2" xfId="5" xr:uid="{00000000-0005-0000-0000-000002000000}"/>
    <cellStyle name="Hyperlink" xfId="2" builtinId="8"/>
    <cellStyle name="Normal" xfId="0" builtinId="0"/>
    <cellStyle name="Normal 2" xfId="3" xr:uid="{00000000-0005-0000-0000-000005000000}"/>
  </cellStyles>
  <dxfs count="7">
    <dxf>
      <font>
        <color rgb="FFC00000"/>
      </font>
    </dxf>
    <dxf>
      <numFmt numFmtId="30" formatCode="@"/>
      <fill>
        <patternFill>
          <bgColor rgb="FFFF9393"/>
        </patternFill>
      </fill>
    </dxf>
    <dxf>
      <numFmt numFmtId="30" formatCode="@"/>
      <fill>
        <patternFill>
          <bgColor rgb="FFFF9393"/>
        </patternFill>
      </fill>
    </dxf>
    <dxf>
      <numFmt numFmtId="30" formatCode="@"/>
      <fill>
        <patternFill>
          <bgColor rgb="FFFF9393"/>
        </patternFill>
      </fill>
    </dxf>
    <dxf>
      <font>
        <color rgb="FFC00000"/>
      </font>
    </dxf>
    <dxf>
      <font>
        <color rgb="FFC00000"/>
      </font>
    </dxf>
    <dxf>
      <font>
        <color rgb="FFC00000"/>
      </font>
    </dxf>
  </dxfs>
  <tableStyles count="0" defaultTableStyle="TableStyleMedium2" defaultPivotStyle="PivotStyleLight16"/>
  <colors>
    <mruColors>
      <color rgb="FF172D55"/>
      <color rgb="FFA9C040"/>
      <color rgb="FFD9D9D9"/>
      <color rgb="FFFF9393"/>
      <color rgb="FFF38788"/>
      <color rgb="FF43648C"/>
      <color rgb="FFCE35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1</xdr:row>
      <xdr:rowOff>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flipV="1">
          <a:off x="695325" y="200025"/>
          <a:ext cx="351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absolute">
        <xdr:from>
          <xdr:col>0</xdr:col>
          <xdr:colOff>99060</xdr:colOff>
          <xdr:row>0</xdr:row>
          <xdr:rowOff>53340</xdr:rowOff>
        </xdr:from>
        <xdr:to>
          <xdr:col>1</xdr:col>
          <xdr:colOff>419100</xdr:colOff>
          <xdr:row>3</xdr:row>
          <xdr:rowOff>91440</xdr:rowOff>
        </xdr:to>
        <xdr:sp macro="" textlink="">
          <xdr:nvSpPr>
            <xdr:cNvPr id="15361" name="Picture 3"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dpi.nc.gov/districts-schools/classroom-resources/exceptional-children/finance-gra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showGridLines="0" topLeftCell="A10" workbookViewId="0">
      <selection activeCell="M9" sqref="M9"/>
    </sheetView>
  </sheetViews>
  <sheetFormatPr defaultColWidth="0" defaultRowHeight="14.4" zeroHeight="1" x14ac:dyDescent="0.3"/>
  <cols>
    <col min="1" max="1" width="11.109375" bestFit="1" customWidth="1"/>
    <col min="2" max="16" width="10.6640625" customWidth="1"/>
    <col min="17" max="17" width="9.109375" customWidth="1"/>
    <col min="18" max="16384" width="9.109375" hidden="1"/>
  </cols>
  <sheetData>
    <row r="1" spans="1:16" ht="18" x14ac:dyDescent="0.35">
      <c r="A1" s="194" t="s">
        <v>363</v>
      </c>
      <c r="B1" s="195"/>
      <c r="C1" s="195"/>
      <c r="D1" s="195"/>
      <c r="E1" s="195"/>
      <c r="F1" s="195"/>
      <c r="G1" s="195"/>
      <c r="H1" s="195"/>
      <c r="I1" s="195"/>
      <c r="J1" s="195"/>
      <c r="K1" s="117"/>
      <c r="L1" s="117"/>
      <c r="M1" s="117"/>
      <c r="N1" s="117"/>
      <c r="O1" s="117"/>
      <c r="P1" s="117"/>
    </row>
    <row r="2" spans="1:16" x14ac:dyDescent="0.3">
      <c r="A2" s="1"/>
      <c r="B2" s="1"/>
      <c r="C2" s="1"/>
      <c r="D2" s="1"/>
      <c r="E2" s="1"/>
      <c r="F2" s="1"/>
    </row>
    <row r="3" spans="1:16" ht="49.5" customHeight="1" x14ac:dyDescent="0.3">
      <c r="A3" s="191" t="s">
        <v>371</v>
      </c>
      <c r="B3" s="191"/>
      <c r="C3" s="191"/>
      <c r="D3" s="191"/>
      <c r="E3" s="191"/>
      <c r="F3" s="191"/>
      <c r="G3" s="191"/>
      <c r="H3" s="191"/>
      <c r="I3" s="191"/>
      <c r="J3" s="191"/>
      <c r="K3" s="111"/>
      <c r="L3" s="111"/>
      <c r="M3" s="111"/>
      <c r="N3" s="111"/>
      <c r="O3" s="111"/>
      <c r="P3" s="111"/>
    </row>
    <row r="4" spans="1:16" x14ac:dyDescent="0.3">
      <c r="A4" s="198" t="s">
        <v>416</v>
      </c>
      <c r="B4" s="198"/>
      <c r="C4" s="198"/>
      <c r="D4" s="198"/>
      <c r="E4" s="198"/>
      <c r="F4" s="198"/>
      <c r="G4" s="198"/>
      <c r="H4" s="198"/>
      <c r="I4" s="198"/>
      <c r="J4" s="198"/>
    </row>
    <row r="5" spans="1:16" x14ac:dyDescent="0.3">
      <c r="A5" s="191" t="s">
        <v>360</v>
      </c>
      <c r="B5" s="191"/>
      <c r="C5" s="191"/>
      <c r="D5" s="191"/>
      <c r="E5" s="191"/>
      <c r="F5" s="191"/>
      <c r="G5" s="191"/>
      <c r="H5" s="191"/>
      <c r="I5" s="191"/>
      <c r="J5" s="191"/>
      <c r="K5" s="111"/>
      <c r="L5" s="111"/>
      <c r="M5" s="111"/>
    </row>
    <row r="6" spans="1:16" ht="15" thickBot="1" x14ac:dyDescent="0.35">
      <c r="A6" s="59"/>
      <c r="B6" s="59"/>
      <c r="C6" s="59"/>
      <c r="D6" s="59"/>
      <c r="E6" s="59"/>
      <c r="F6" s="59"/>
      <c r="G6" s="59"/>
      <c r="H6" s="111"/>
      <c r="I6" s="111"/>
      <c r="J6" s="111"/>
      <c r="K6" s="111"/>
      <c r="L6" s="111"/>
      <c r="M6" s="111"/>
    </row>
    <row r="7" spans="1:16" s="17" customFormat="1" ht="15" thickBot="1" x14ac:dyDescent="0.35">
      <c r="A7" s="140" t="s">
        <v>11</v>
      </c>
      <c r="B7" s="196" t="s">
        <v>161</v>
      </c>
      <c r="C7" s="196"/>
      <c r="D7" s="197"/>
      <c r="E7" s="33"/>
      <c r="F7" s="201" t="s">
        <v>368</v>
      </c>
      <c r="G7" s="202"/>
      <c r="H7" s="202"/>
      <c r="I7" s="202"/>
      <c r="J7" s="202"/>
      <c r="K7" s="202"/>
      <c r="L7" s="202"/>
      <c r="M7" s="161">
        <v>0.6</v>
      </c>
      <c r="N7" s="199" t="str">
        <f>IF(AND(B7&lt;&gt;"",M7=""),"EC Percentage Required",IF(AND(B7="",M7&lt;&gt;""),"Please select LEA",""))</f>
        <v/>
      </c>
      <c r="O7" s="199"/>
      <c r="P7" s="199"/>
    </row>
    <row r="8" spans="1:16" s="1" customFormat="1" thickBot="1" x14ac:dyDescent="0.3">
      <c r="B8" s="199" t="str">
        <f>IF(B7="","",IF(B7=B9,"Error: Cannot have Duplicate LEA",IF(B7=B11,"Error: Cannot have Duplicate LEA","")))</f>
        <v/>
      </c>
      <c r="C8" s="199"/>
      <c r="D8" s="199"/>
      <c r="M8" s="158">
        <f>IF(M7&gt;=0.1275,0.1275,M7)</f>
        <v>0.1275</v>
      </c>
      <c r="P8" s="30"/>
    </row>
    <row r="9" spans="1:16" ht="15" thickBot="1" x14ac:dyDescent="0.35">
      <c r="A9" s="140" t="s">
        <v>12</v>
      </c>
      <c r="B9" s="196" t="s">
        <v>380</v>
      </c>
      <c r="C9" s="196"/>
      <c r="D9" s="197"/>
      <c r="E9" s="33"/>
      <c r="F9" s="201" t="s">
        <v>368</v>
      </c>
      <c r="G9" s="202"/>
      <c r="H9" s="202"/>
      <c r="I9" s="202"/>
      <c r="J9" s="202"/>
      <c r="K9" s="202"/>
      <c r="L9" s="202"/>
      <c r="M9" s="161">
        <v>0.4</v>
      </c>
      <c r="N9" s="199" t="str">
        <f>IF(AND(B9&lt;&gt;"",M9=""),"EC Percentage Required",IF(AND(B9="",M9&lt;&gt;""),"Please select LEA",""))</f>
        <v/>
      </c>
      <c r="O9" s="199"/>
      <c r="P9" s="199"/>
    </row>
    <row r="10" spans="1:16" s="1" customFormat="1" thickBot="1" x14ac:dyDescent="0.3">
      <c r="B10" s="199" t="str">
        <f>IF(B9="","",IF(B9=B7,"Error: Cannot have Duplicate LEA",IF(B9=B11,"Error: Cannot have Duplicate LEA","")))</f>
        <v/>
      </c>
      <c r="C10" s="199"/>
      <c r="D10" s="199"/>
      <c r="M10" s="158">
        <f>IF(M9&gt;=0.1275,0.1275,M9)</f>
        <v>0.1275</v>
      </c>
      <c r="P10" s="30"/>
    </row>
    <row r="11" spans="1:16" ht="15" thickBot="1" x14ac:dyDescent="0.35">
      <c r="A11" s="140" t="s">
        <v>13</v>
      </c>
      <c r="B11" s="196"/>
      <c r="C11" s="196"/>
      <c r="D11" s="197"/>
      <c r="E11" s="33"/>
      <c r="F11" s="201" t="s">
        <v>368</v>
      </c>
      <c r="G11" s="202"/>
      <c r="H11" s="202"/>
      <c r="I11" s="202"/>
      <c r="J11" s="202"/>
      <c r="K11" s="202"/>
      <c r="L11" s="202"/>
      <c r="M11" s="161"/>
      <c r="N11" s="199" t="str">
        <f>IF(AND(B11&lt;&gt;"",M11=""),"EC Percentage Required",IF(AND(B11="",M11&lt;&gt;""),"Please select LEA",""))</f>
        <v/>
      </c>
      <c r="O11" s="199"/>
      <c r="P11" s="199"/>
    </row>
    <row r="12" spans="1:16" s="1" customFormat="1" thickBot="1" x14ac:dyDescent="0.3">
      <c r="A12" s="59"/>
      <c r="B12" s="200" t="str">
        <f>IF(B11="","",IF(B11=B7,"Error: Cannot have Duplicate LEA",IF(B11=B9,"Error: Cannot have Duplicate LEA","")))</f>
        <v/>
      </c>
      <c r="C12" s="200"/>
      <c r="D12" s="200"/>
      <c r="E12" s="139"/>
      <c r="F12" s="139"/>
      <c r="G12" s="139"/>
      <c r="M12" s="158">
        <f>IF(M11&gt;=0.1275,0.1275,M11)</f>
        <v>0</v>
      </c>
    </row>
    <row r="13" spans="1:16" x14ac:dyDescent="0.3">
      <c r="A13" s="112" t="s">
        <v>346</v>
      </c>
      <c r="B13" s="192" t="s">
        <v>4</v>
      </c>
      <c r="C13" s="192"/>
      <c r="D13" s="192"/>
      <c r="E13" s="192" t="s">
        <v>19</v>
      </c>
      <c r="F13" s="192"/>
      <c r="G13" s="192"/>
      <c r="H13" s="192" t="s">
        <v>20</v>
      </c>
      <c r="I13" s="192"/>
      <c r="J13" s="192"/>
      <c r="K13" s="192" t="s">
        <v>21</v>
      </c>
      <c r="L13" s="192"/>
      <c r="M13" s="192"/>
      <c r="N13" s="192" t="s">
        <v>22</v>
      </c>
      <c r="O13" s="192"/>
      <c r="P13" s="193"/>
    </row>
    <row r="14" spans="1:16" s="116" customFormat="1" x14ac:dyDescent="0.3">
      <c r="A14" s="113"/>
      <c r="B14" s="114" t="s">
        <v>364</v>
      </c>
      <c r="C14" s="114" t="s">
        <v>365</v>
      </c>
      <c r="D14" s="114" t="s">
        <v>366</v>
      </c>
      <c r="E14" s="114" t="s">
        <v>364</v>
      </c>
      <c r="F14" s="114" t="s">
        <v>365</v>
      </c>
      <c r="G14" s="114" t="s">
        <v>366</v>
      </c>
      <c r="H14" s="114" t="s">
        <v>364</v>
      </c>
      <c r="I14" s="114" t="s">
        <v>365</v>
      </c>
      <c r="J14" s="114" t="s">
        <v>366</v>
      </c>
      <c r="K14" s="114" t="s">
        <v>364</v>
      </c>
      <c r="L14" s="114" t="s">
        <v>365</v>
      </c>
      <c r="M14" s="114" t="s">
        <v>366</v>
      </c>
      <c r="N14" s="114" t="s">
        <v>364</v>
      </c>
      <c r="O14" s="114" t="s">
        <v>365</v>
      </c>
      <c r="P14" s="115" t="s">
        <v>366</v>
      </c>
    </row>
    <row r="15" spans="1:16" s="116" customFormat="1" x14ac:dyDescent="0.3">
      <c r="A15" s="113"/>
      <c r="B15" s="114" t="str">
        <f>IF(B7="","",LEFT(B7,FIND("-",B7)-1))</f>
        <v>600</v>
      </c>
      <c r="C15" s="114" t="str">
        <f>IF(B9="","",LEFT(B9,FIND("-",B9)-1))</f>
        <v>491</v>
      </c>
      <c r="D15" s="114" t="str">
        <f>IF(B11="","",LEFT(B11,FIND("-",B11)-1))</f>
        <v/>
      </c>
      <c r="E15" s="114" t="str">
        <f>IF(B7="","",LEFT(B7,FIND("-",B7)-1))</f>
        <v>600</v>
      </c>
      <c r="F15" s="114" t="str">
        <f>IF(B9="","",LEFT(B9,FIND("-",B9)-1))</f>
        <v>491</v>
      </c>
      <c r="G15" s="114" t="str">
        <f>IF(B11="","",LEFT(B11,FIND("-",B11)-1))</f>
        <v/>
      </c>
      <c r="H15" s="114" t="str">
        <f>IF(B7="","",LEFT(B7,FIND("-",B7)-1))</f>
        <v>600</v>
      </c>
      <c r="I15" s="114" t="str">
        <f>IF(B9="","",LEFT(B9,FIND("-",B9)-1))</f>
        <v>491</v>
      </c>
      <c r="J15" s="114" t="str">
        <f>IF(B11="","",LEFT(B11,FIND("-",B11)-1))</f>
        <v/>
      </c>
      <c r="K15" s="114" t="str">
        <f>IF(B7="","",LEFT(B7,FIND("-",B7)-1))</f>
        <v>600</v>
      </c>
      <c r="L15" s="114" t="str">
        <f>IF(B9="","",LEFT(B9,FIND("-",B9)-1))</f>
        <v>491</v>
      </c>
      <c r="M15" s="114" t="str">
        <f>IF(B11="","",LEFT(B11,FIND("-",B11)-1))</f>
        <v/>
      </c>
      <c r="N15" s="114" t="str">
        <f>IF(B7="","",LEFT(B7,FIND("-",B7)-1))</f>
        <v>600</v>
      </c>
      <c r="O15" s="114" t="str">
        <f>IF(B9="","",LEFT(B9,FIND("-",B9)-1))</f>
        <v>491</v>
      </c>
      <c r="P15" s="115" t="str">
        <f>IF(B11="","",LEFT(B11,FIND("-",B11)-1))</f>
        <v/>
      </c>
    </row>
    <row r="16" spans="1:16" x14ac:dyDescent="0.3">
      <c r="A16" s="118" t="s">
        <v>347</v>
      </c>
      <c r="B16" s="162">
        <v>47</v>
      </c>
      <c r="C16" s="162">
        <v>31</v>
      </c>
      <c r="D16" s="162"/>
      <c r="E16" s="163">
        <v>62</v>
      </c>
      <c r="F16" s="163">
        <v>42</v>
      </c>
      <c r="G16" s="164"/>
      <c r="H16" s="162">
        <v>62</v>
      </c>
      <c r="I16" s="162">
        <v>42</v>
      </c>
      <c r="J16" s="165"/>
      <c r="K16" s="163">
        <v>62</v>
      </c>
      <c r="L16" s="163">
        <v>42</v>
      </c>
      <c r="M16" s="164"/>
      <c r="N16" s="162">
        <v>62</v>
      </c>
      <c r="O16" s="162">
        <v>42</v>
      </c>
      <c r="P16" s="166"/>
    </row>
    <row r="17" spans="1:16" x14ac:dyDescent="0.3">
      <c r="A17" s="118" t="s">
        <v>348</v>
      </c>
      <c r="B17" s="162">
        <v>47</v>
      </c>
      <c r="C17" s="162">
        <v>31</v>
      </c>
      <c r="D17" s="162"/>
      <c r="E17" s="163">
        <v>62</v>
      </c>
      <c r="F17" s="163">
        <v>42</v>
      </c>
      <c r="G17" s="164"/>
      <c r="H17" s="162">
        <v>62</v>
      </c>
      <c r="I17" s="162">
        <v>42</v>
      </c>
      <c r="J17" s="165"/>
      <c r="K17" s="163">
        <v>62</v>
      </c>
      <c r="L17" s="163">
        <v>42</v>
      </c>
      <c r="M17" s="164"/>
      <c r="N17" s="162">
        <v>62</v>
      </c>
      <c r="O17" s="162">
        <v>42</v>
      </c>
      <c r="P17" s="166"/>
    </row>
    <row r="18" spans="1:16" x14ac:dyDescent="0.3">
      <c r="A18" s="118" t="s">
        <v>349</v>
      </c>
      <c r="B18" s="162">
        <v>47</v>
      </c>
      <c r="C18" s="162">
        <v>31</v>
      </c>
      <c r="D18" s="162"/>
      <c r="E18" s="163">
        <v>47</v>
      </c>
      <c r="F18" s="163">
        <v>31</v>
      </c>
      <c r="G18" s="164"/>
      <c r="H18" s="162">
        <v>62</v>
      </c>
      <c r="I18" s="162">
        <v>42</v>
      </c>
      <c r="J18" s="165"/>
      <c r="K18" s="163">
        <v>62</v>
      </c>
      <c r="L18" s="163">
        <v>42</v>
      </c>
      <c r="M18" s="164"/>
      <c r="N18" s="162">
        <v>62</v>
      </c>
      <c r="O18" s="162">
        <v>42</v>
      </c>
      <c r="P18" s="166"/>
    </row>
    <row r="19" spans="1:16" x14ac:dyDescent="0.3">
      <c r="A19" s="118" t="s">
        <v>350</v>
      </c>
      <c r="B19" s="162">
        <v>47</v>
      </c>
      <c r="C19" s="162">
        <v>31</v>
      </c>
      <c r="D19" s="162"/>
      <c r="E19" s="163">
        <v>47</v>
      </c>
      <c r="F19" s="163">
        <v>31</v>
      </c>
      <c r="G19" s="164"/>
      <c r="H19" s="162">
        <v>62</v>
      </c>
      <c r="I19" s="162">
        <v>42</v>
      </c>
      <c r="J19" s="165"/>
      <c r="K19" s="163">
        <v>62</v>
      </c>
      <c r="L19" s="163">
        <v>42</v>
      </c>
      <c r="M19" s="164"/>
      <c r="N19" s="162">
        <v>62</v>
      </c>
      <c r="O19" s="162">
        <v>42</v>
      </c>
      <c r="P19" s="166"/>
    </row>
    <row r="20" spans="1:16" x14ac:dyDescent="0.3">
      <c r="A20" s="118" t="s">
        <v>352</v>
      </c>
      <c r="B20" s="162">
        <v>47</v>
      </c>
      <c r="C20" s="162">
        <v>31</v>
      </c>
      <c r="D20" s="162"/>
      <c r="E20" s="163">
        <v>47</v>
      </c>
      <c r="F20" s="163">
        <v>31</v>
      </c>
      <c r="G20" s="164"/>
      <c r="H20" s="162">
        <v>47</v>
      </c>
      <c r="I20" s="162">
        <v>31</v>
      </c>
      <c r="J20" s="165"/>
      <c r="K20" s="163">
        <v>62</v>
      </c>
      <c r="L20" s="163">
        <v>42</v>
      </c>
      <c r="M20" s="164"/>
      <c r="N20" s="162">
        <v>62</v>
      </c>
      <c r="O20" s="162">
        <v>42</v>
      </c>
      <c r="P20" s="166"/>
    </row>
    <row r="21" spans="1:16" x14ac:dyDescent="0.3">
      <c r="A21" s="118" t="s">
        <v>351</v>
      </c>
      <c r="B21" s="162">
        <v>47</v>
      </c>
      <c r="C21" s="162">
        <v>31</v>
      </c>
      <c r="D21" s="162"/>
      <c r="E21" s="163">
        <v>47</v>
      </c>
      <c r="F21" s="163">
        <v>31</v>
      </c>
      <c r="G21" s="164"/>
      <c r="H21" s="162">
        <v>47</v>
      </c>
      <c r="I21" s="162">
        <v>31</v>
      </c>
      <c r="J21" s="165"/>
      <c r="K21" s="163">
        <v>47</v>
      </c>
      <c r="L21" s="163">
        <v>31</v>
      </c>
      <c r="M21" s="164"/>
      <c r="N21" s="162">
        <v>62</v>
      </c>
      <c r="O21" s="162">
        <v>42</v>
      </c>
      <c r="P21" s="166"/>
    </row>
    <row r="22" spans="1:16" x14ac:dyDescent="0.3">
      <c r="A22" s="118" t="s">
        <v>353</v>
      </c>
      <c r="B22" s="162"/>
      <c r="C22" s="162"/>
      <c r="D22" s="162"/>
      <c r="E22" s="163">
        <v>47</v>
      </c>
      <c r="F22" s="163">
        <v>31</v>
      </c>
      <c r="G22" s="164"/>
      <c r="H22" s="162">
        <v>47</v>
      </c>
      <c r="I22" s="162">
        <v>31</v>
      </c>
      <c r="J22" s="165"/>
      <c r="K22" s="163">
        <v>47</v>
      </c>
      <c r="L22" s="163">
        <v>31</v>
      </c>
      <c r="M22" s="164"/>
      <c r="N22" s="162">
        <v>62</v>
      </c>
      <c r="O22" s="162">
        <v>42</v>
      </c>
      <c r="P22" s="166"/>
    </row>
    <row r="23" spans="1:16" x14ac:dyDescent="0.3">
      <c r="A23" s="118" t="s">
        <v>354</v>
      </c>
      <c r="B23" s="162"/>
      <c r="C23" s="162"/>
      <c r="D23" s="162"/>
      <c r="E23" s="163"/>
      <c r="F23" s="163"/>
      <c r="G23" s="164"/>
      <c r="H23" s="162">
        <v>47</v>
      </c>
      <c r="I23" s="162">
        <v>31</v>
      </c>
      <c r="J23" s="165"/>
      <c r="K23" s="163">
        <v>47</v>
      </c>
      <c r="L23" s="163">
        <v>31</v>
      </c>
      <c r="M23" s="164"/>
      <c r="N23" s="162">
        <v>47</v>
      </c>
      <c r="O23" s="162">
        <v>31</v>
      </c>
      <c r="P23" s="166"/>
    </row>
    <row r="24" spans="1:16" x14ac:dyDescent="0.3">
      <c r="A24" s="118" t="s">
        <v>355</v>
      </c>
      <c r="B24" s="162"/>
      <c r="C24" s="162"/>
      <c r="D24" s="162"/>
      <c r="E24" s="163"/>
      <c r="F24" s="163"/>
      <c r="G24" s="164"/>
      <c r="H24" s="162"/>
      <c r="I24" s="162"/>
      <c r="J24" s="165"/>
      <c r="K24" s="163">
        <v>47</v>
      </c>
      <c r="L24" s="163">
        <v>31</v>
      </c>
      <c r="M24" s="164"/>
      <c r="N24" s="162">
        <v>47</v>
      </c>
      <c r="O24" s="162">
        <v>31</v>
      </c>
      <c r="P24" s="166"/>
    </row>
    <row r="25" spans="1:16" x14ac:dyDescent="0.3">
      <c r="A25" s="118" t="s">
        <v>356</v>
      </c>
      <c r="B25" s="162"/>
      <c r="C25" s="162"/>
      <c r="D25" s="162"/>
      <c r="E25" s="163"/>
      <c r="F25" s="163"/>
      <c r="G25" s="164"/>
      <c r="H25" s="162"/>
      <c r="I25" s="162"/>
      <c r="J25" s="165"/>
      <c r="K25" s="163"/>
      <c r="L25" s="163"/>
      <c r="M25" s="164"/>
      <c r="N25" s="162"/>
      <c r="O25" s="162"/>
      <c r="P25" s="166"/>
    </row>
    <row r="26" spans="1:16" x14ac:dyDescent="0.3">
      <c r="A26" s="118" t="s">
        <v>357</v>
      </c>
      <c r="B26" s="162"/>
      <c r="C26" s="162"/>
      <c r="D26" s="162"/>
      <c r="E26" s="163"/>
      <c r="F26" s="163"/>
      <c r="G26" s="164"/>
      <c r="H26" s="162"/>
      <c r="I26" s="162"/>
      <c r="J26" s="165"/>
      <c r="K26" s="163"/>
      <c r="L26" s="163"/>
      <c r="M26" s="164"/>
      <c r="N26" s="162"/>
      <c r="O26" s="162"/>
      <c r="P26" s="166"/>
    </row>
    <row r="27" spans="1:16" x14ac:dyDescent="0.3">
      <c r="A27" s="118" t="s">
        <v>358</v>
      </c>
      <c r="B27" s="162"/>
      <c r="C27" s="162"/>
      <c r="D27" s="162"/>
      <c r="E27" s="163"/>
      <c r="F27" s="163"/>
      <c r="G27" s="164"/>
      <c r="H27" s="165"/>
      <c r="I27" s="165"/>
      <c r="J27" s="165"/>
      <c r="K27" s="163"/>
      <c r="L27" s="163"/>
      <c r="M27" s="164"/>
      <c r="N27" s="165"/>
      <c r="O27" s="165"/>
      <c r="P27" s="166"/>
    </row>
    <row r="28" spans="1:16" ht="15" thickBot="1" x14ac:dyDescent="0.35">
      <c r="A28" s="125" t="s">
        <v>359</v>
      </c>
      <c r="B28" s="167"/>
      <c r="C28" s="167"/>
      <c r="D28" s="167"/>
      <c r="E28" s="168"/>
      <c r="F28" s="168"/>
      <c r="G28" s="169"/>
      <c r="H28" s="170"/>
      <c r="I28" s="170"/>
      <c r="J28" s="170"/>
      <c r="K28" s="169"/>
      <c r="L28" s="169"/>
      <c r="M28" s="169"/>
      <c r="N28" s="170"/>
      <c r="O28" s="170"/>
      <c r="P28" s="171"/>
    </row>
    <row r="29" spans="1:16" s="1" customFormat="1" thickBot="1" x14ac:dyDescent="0.3"/>
    <row r="30" spans="1:16" ht="15" thickBot="1" x14ac:dyDescent="0.35">
      <c r="A30" s="119" t="s">
        <v>362</v>
      </c>
      <c r="B30" s="123">
        <f>SUM(B16:B28)</f>
        <v>282</v>
      </c>
      <c r="C30" s="123">
        <f t="shared" ref="C30:P30" si="0">SUM(C16:C28)</f>
        <v>186</v>
      </c>
      <c r="D30" s="123">
        <f t="shared" si="0"/>
        <v>0</v>
      </c>
      <c r="E30" s="120">
        <f t="shared" si="0"/>
        <v>359</v>
      </c>
      <c r="F30" s="120">
        <f t="shared" si="0"/>
        <v>239</v>
      </c>
      <c r="G30" s="120">
        <f t="shared" si="0"/>
        <v>0</v>
      </c>
      <c r="H30" s="123">
        <f t="shared" si="0"/>
        <v>436</v>
      </c>
      <c r="I30" s="123">
        <f t="shared" si="0"/>
        <v>292</v>
      </c>
      <c r="J30" s="123">
        <f t="shared" si="0"/>
        <v>0</v>
      </c>
      <c r="K30" s="120">
        <f t="shared" si="0"/>
        <v>498</v>
      </c>
      <c r="L30" s="120">
        <f t="shared" si="0"/>
        <v>334</v>
      </c>
      <c r="M30" s="120">
        <f t="shared" si="0"/>
        <v>0</v>
      </c>
      <c r="N30" s="123">
        <f t="shared" si="0"/>
        <v>528</v>
      </c>
      <c r="O30" s="123">
        <f t="shared" si="0"/>
        <v>356</v>
      </c>
      <c r="P30" s="124">
        <f t="shared" si="0"/>
        <v>0</v>
      </c>
    </row>
    <row r="31" spans="1:16" x14ac:dyDescent="0.3"/>
    <row r="32" spans="1:16" ht="33" customHeight="1" x14ac:dyDescent="0.3">
      <c r="A32" s="191" t="s">
        <v>361</v>
      </c>
      <c r="B32" s="191"/>
      <c r="C32" s="191"/>
      <c r="D32" s="191"/>
      <c r="E32" s="191"/>
      <c r="F32" s="191"/>
      <c r="G32" s="191"/>
      <c r="H32" s="191"/>
      <c r="I32" s="191"/>
      <c r="J32" s="191"/>
      <c r="K32" s="191"/>
      <c r="L32" s="191"/>
      <c r="M32" s="191"/>
    </row>
    <row r="33" spans="1:6" x14ac:dyDescent="0.3">
      <c r="A33" s="23"/>
      <c r="B33" s="23"/>
      <c r="C33" s="23"/>
      <c r="D33" s="23"/>
      <c r="E33" s="23"/>
      <c r="F33" s="23"/>
    </row>
  </sheetData>
  <sheetProtection algorithmName="SHA-512" hashValue="NiENVxD7Nh/WFQLaBYM6Z5e+485pzIFNXSfSgZUFVY23qc9nYEY//M/bZ7AB8+WvPneQibUuMqyMevB59AoGyA==" saltValue="d+cQs2ckX9KjMXiWY5EQWg==" spinCount="100000" sheet="1" selectLockedCells="1"/>
  <mergeCells count="22">
    <mergeCell ref="B11:D11"/>
    <mergeCell ref="B8:D8"/>
    <mergeCell ref="B10:D10"/>
    <mergeCell ref="B12:D12"/>
    <mergeCell ref="N7:P7"/>
    <mergeCell ref="N9:P9"/>
    <mergeCell ref="N11:P11"/>
    <mergeCell ref="F7:L7"/>
    <mergeCell ref="F9:L9"/>
    <mergeCell ref="F11:L11"/>
    <mergeCell ref="A1:J1"/>
    <mergeCell ref="A3:J3"/>
    <mergeCell ref="A5:J5"/>
    <mergeCell ref="B7:D7"/>
    <mergeCell ref="B9:D9"/>
    <mergeCell ref="A4:J4"/>
    <mergeCell ref="A32:M32"/>
    <mergeCell ref="K13:M13"/>
    <mergeCell ref="N13:P13"/>
    <mergeCell ref="B13:D13"/>
    <mergeCell ref="E13:G13"/>
    <mergeCell ref="H13:J13"/>
  </mergeCells>
  <conditionalFormatting sqref="B8 B10 B12">
    <cfRule type="containsText" dxfId="6" priority="3" operator="containsText" text="Error: Cannot have Duplicate LEA">
      <formula>NOT(ISERROR(SEARCH("Error: Cannot have Duplicate LEA",B8)))</formula>
    </cfRule>
  </conditionalFormatting>
  <conditionalFormatting sqref="N7:P7 N9:P9 N11:P11">
    <cfRule type="containsText" dxfId="5" priority="1" operator="containsText" text="Please select LEA">
      <formula>NOT(ISERROR(SEARCH("Please select LEA",N7)))</formula>
    </cfRule>
    <cfRule type="containsText" dxfId="4" priority="2" operator="containsText" text="EC Percentage Required">
      <formula>NOT(ISERROR(SEARCH("EC Percentage Required",N7)))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HIDE_PerPupil_Allotments!$A$4:$A$118</xm:f>
          </x14:formula1>
          <xm:sqref>B9 B11</xm:sqref>
        </x14:dataValidation>
        <x14:dataValidation type="list" allowBlank="1" showInputMessage="1" showErrorMessage="1" xr:uid="{F50CE177-BD80-4A3C-9C0F-009E49BBB9DB}">
          <x14:formula1>
            <xm:f>HIDE_PerPupil_Allotments!$A$4:$A$119</xm:f>
          </x14:formula1>
          <xm:sqref>B7:D7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1"/>
  <sheetViews>
    <sheetView workbookViewId="0">
      <selection activeCell="A7" sqref="A7:B7"/>
    </sheetView>
  </sheetViews>
  <sheetFormatPr defaultColWidth="9.109375" defaultRowHeight="13.8" x14ac:dyDescent="0.3"/>
  <cols>
    <col min="1" max="1" width="78.44140625" style="60" customWidth="1"/>
    <col min="2" max="2" width="22.44140625" style="61" bestFit="1" customWidth="1"/>
    <col min="3" max="3" width="24.33203125" style="60" bestFit="1" customWidth="1"/>
    <col min="4" max="16384" width="9.109375" style="60"/>
  </cols>
  <sheetData>
    <row r="1" spans="1:3" ht="18" x14ac:dyDescent="0.3">
      <c r="A1" s="231" t="s">
        <v>334</v>
      </c>
      <c r="B1" s="231"/>
    </row>
    <row r="2" spans="1:3" x14ac:dyDescent="0.3">
      <c r="A2" s="62" t="s">
        <v>336</v>
      </c>
      <c r="B2" s="62"/>
    </row>
    <row r="3" spans="1:3" x14ac:dyDescent="0.25">
      <c r="A3" s="63" t="s">
        <v>337</v>
      </c>
      <c r="B3" s="64" t="s">
        <v>335</v>
      </c>
    </row>
    <row r="4" spans="1:3" ht="55.2" x14ac:dyDescent="0.3">
      <c r="A4" s="65" t="s">
        <v>338</v>
      </c>
      <c r="B4" s="138">
        <v>1514.35</v>
      </c>
      <c r="C4" s="183" t="s">
        <v>381</v>
      </c>
    </row>
    <row r="6" spans="1:3" x14ac:dyDescent="0.3">
      <c r="A6" s="234" t="s">
        <v>339</v>
      </c>
      <c r="B6" s="235"/>
    </row>
    <row r="7" spans="1:3" ht="14.4" x14ac:dyDescent="0.3">
      <c r="A7" s="232" t="s">
        <v>376</v>
      </c>
      <c r="B7" s="233"/>
    </row>
    <row r="9" spans="1:3" x14ac:dyDescent="0.3">
      <c r="B9" s="60"/>
    </row>
    <row r="10" spans="1:3" x14ac:dyDescent="0.25">
      <c r="A10" s="1"/>
      <c r="B10" s="1"/>
    </row>
    <row r="11" spans="1:3" x14ac:dyDescent="0.25">
      <c r="A11" s="1"/>
      <c r="B11" s="1"/>
    </row>
  </sheetData>
  <mergeCells count="3">
    <mergeCell ref="A1:B1"/>
    <mergeCell ref="A7:B7"/>
    <mergeCell ref="A6:B6"/>
  </mergeCells>
  <hyperlinks>
    <hyperlink ref="A7" r:id="rId1" xr:uid="{8351B4B0-2428-4671-BE2E-33B3792963AF}"/>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topLeftCell="A9" workbookViewId="0">
      <selection activeCell="C19" sqref="C19"/>
    </sheetView>
  </sheetViews>
  <sheetFormatPr defaultColWidth="0" defaultRowHeight="13.8" zeroHeight="1" x14ac:dyDescent="0.3"/>
  <cols>
    <col min="1" max="1" width="15.6640625" style="17" customWidth="1"/>
    <col min="2" max="4" width="27.6640625" style="17" customWidth="1"/>
    <col min="5" max="5" width="9.109375" style="17" customWidth="1"/>
    <col min="6" max="16384" width="9.109375" style="17" hidden="1"/>
  </cols>
  <sheetData>
    <row r="1" spans="1:6" s="16" customFormat="1" ht="18" x14ac:dyDescent="0.35">
      <c r="A1" s="195" t="s">
        <v>0</v>
      </c>
      <c r="B1" s="195"/>
      <c r="C1" s="195"/>
      <c r="D1" s="195"/>
      <c r="E1" s="126"/>
    </row>
    <row r="2" spans="1:6" x14ac:dyDescent="0.3"/>
    <row r="3" spans="1:6" ht="33" customHeight="1" x14ac:dyDescent="0.3">
      <c r="A3" s="191" t="s">
        <v>333</v>
      </c>
      <c r="B3" s="191"/>
      <c r="C3" s="191"/>
      <c r="D3" s="191"/>
      <c r="E3" s="127"/>
      <c r="F3" s="127"/>
    </row>
    <row r="4" spans="1:6" ht="14.4" x14ac:dyDescent="0.3">
      <c r="A4" s="23"/>
      <c r="B4" s="207" t="s">
        <v>318</v>
      </c>
      <c r="C4" s="207"/>
      <c r="D4" s="207"/>
      <c r="E4" s="128"/>
      <c r="F4" s="128"/>
    </row>
    <row r="5" spans="1:6" ht="14.4" x14ac:dyDescent="0.3">
      <c r="A5" s="23"/>
      <c r="B5" s="207" t="s">
        <v>319</v>
      </c>
      <c r="C5" s="207"/>
      <c r="D5" s="207"/>
      <c r="E5" s="128"/>
      <c r="F5" s="128"/>
    </row>
    <row r="6" spans="1:6" ht="14.4" x14ac:dyDescent="0.3">
      <c r="A6" s="23"/>
      <c r="B6" s="121"/>
      <c r="C6" s="121"/>
      <c r="D6" s="121"/>
      <c r="E6" s="128"/>
      <c r="F6" s="128"/>
    </row>
    <row r="7" spans="1:6" ht="14.4" x14ac:dyDescent="0.3">
      <c r="A7" s="208" t="s">
        <v>320</v>
      </c>
      <c r="B7" s="208"/>
      <c r="C7" s="208"/>
      <c r="D7" s="208"/>
      <c r="E7" s="129"/>
      <c r="F7" s="129"/>
    </row>
    <row r="8" spans="1:6" ht="14.4" x14ac:dyDescent="0.3">
      <c r="A8" s="122"/>
      <c r="B8" s="122"/>
      <c r="C8" s="122"/>
      <c r="D8" s="122"/>
      <c r="E8" s="129"/>
      <c r="F8" s="129"/>
    </row>
    <row r="9" spans="1:6" ht="33" customHeight="1" x14ac:dyDescent="0.3">
      <c r="A9" s="203" t="s">
        <v>369</v>
      </c>
      <c r="B9" s="203"/>
      <c r="C9" s="203"/>
      <c r="D9" s="203"/>
      <c r="E9" s="129"/>
      <c r="F9" s="129"/>
    </row>
    <row r="10" spans="1:6" x14ac:dyDescent="0.3">
      <c r="A10" s="141"/>
      <c r="B10" s="141"/>
      <c r="C10" s="141"/>
      <c r="D10" s="141"/>
      <c r="E10" s="129"/>
      <c r="F10" s="129"/>
    </row>
    <row r="11" spans="1:6" ht="33" customHeight="1" x14ac:dyDescent="0.3">
      <c r="A11" s="211" t="s">
        <v>367</v>
      </c>
      <c r="B11" s="211"/>
      <c r="C11" s="211"/>
      <c r="D11" s="211"/>
      <c r="E11" s="129"/>
      <c r="F11" s="129"/>
    </row>
    <row r="12" spans="1:6" ht="14.4" x14ac:dyDescent="0.3">
      <c r="A12" s="1"/>
      <c r="B12" s="1"/>
      <c r="C12" s="1"/>
      <c r="D12" s="1"/>
    </row>
    <row r="13" spans="1:6" ht="14.4" x14ac:dyDescent="0.3">
      <c r="A13" s="212" t="s">
        <v>2</v>
      </c>
      <c r="B13" s="212"/>
      <c r="C13" s="212"/>
      <c r="D13" s="212"/>
      <c r="E13" s="130"/>
      <c r="F13" s="130"/>
    </row>
    <row r="14" spans="1:6" ht="15" thickBot="1" x14ac:dyDescent="0.35">
      <c r="A14" s="1"/>
      <c r="B14" s="1"/>
      <c r="C14" s="1"/>
      <c r="D14" s="1"/>
    </row>
    <row r="15" spans="1:6" ht="14.4" x14ac:dyDescent="0.3">
      <c r="A15" s="53" t="s">
        <v>11</v>
      </c>
      <c r="B15" s="209" t="str">
        <f>IF('Proj_StudEnroll_Y1-Y5'!B7="","",'Proj_StudEnroll_Y1-Y5'!B7)</f>
        <v>600-Char.-Mecklenburg</v>
      </c>
      <c r="C15" s="209"/>
      <c r="D15" s="210"/>
    </row>
    <row r="16" spans="1:6" x14ac:dyDescent="0.3">
      <c r="A16" s="54" t="s">
        <v>3</v>
      </c>
      <c r="B16" s="55" t="s">
        <v>8</v>
      </c>
      <c r="C16" s="55" t="s">
        <v>9</v>
      </c>
      <c r="D16" s="56" t="s">
        <v>10</v>
      </c>
    </row>
    <row r="17" spans="1:4" ht="14.4" x14ac:dyDescent="0.3">
      <c r="A17" s="28" t="s">
        <v>5</v>
      </c>
      <c r="B17" s="66">
        <f>IF(B15="","",_xlfn.XLOOKUP(B15,HIDE_DollarsPerADM!G:G,HIDE_DollarsPerADM!H:H))</f>
        <v>6292.72</v>
      </c>
      <c r="C17" s="131">
        <f>[0]!LEA1Y1Total</f>
        <v>282</v>
      </c>
      <c r="D17" s="68">
        <f>IF(B15="","",IF(OR(B17="",C17=""),"Missing Required Data",B17*C17))</f>
        <v>1774547.04</v>
      </c>
    </row>
    <row r="18" spans="1:4" ht="14.4" x14ac:dyDescent="0.3">
      <c r="A18" s="28" t="s">
        <v>6</v>
      </c>
      <c r="B18" s="66">
        <f>IF(B15="","",_xlfn.XLOOKUP(B15,HIDE_PerPupil_Allotments!E:E,HIDE_PerPupil_Allotments!F:F))</f>
        <v>3534.66</v>
      </c>
      <c r="C18" s="131">
        <f>[0]!LEA1Y1Total</f>
        <v>282</v>
      </c>
      <c r="D18" s="68">
        <f>IF(B15="","",IF(OR(B18="",C18=""),"Missing Required Data",B18*C18))</f>
        <v>996774.12</v>
      </c>
    </row>
    <row r="19" spans="1:4" ht="14.4" x14ac:dyDescent="0.3">
      <c r="A19" s="28" t="s">
        <v>341</v>
      </c>
      <c r="B19" s="67">
        <f>IF(B15="","",5309.31)</f>
        <v>5309.31</v>
      </c>
      <c r="C19" s="131">
        <f>LEA1Y1Total*'Proj_StudEnroll_Y1-Y5'!M8</f>
        <v>35.954999999999998</v>
      </c>
      <c r="D19" s="68">
        <f>IF(B15="","",IF(OR(B19="",C19=""),"Missing Required Data",B19*C19))</f>
        <v>190896.24105000001</v>
      </c>
    </row>
    <row r="20" spans="1:4" ht="14.4" x14ac:dyDescent="0.3">
      <c r="A20" s="28" t="s">
        <v>7</v>
      </c>
      <c r="B20" s="67">
        <f>IF(B15="","",HIDE_EC_Allotment!B4)</f>
        <v>1514.35</v>
      </c>
      <c r="C20" s="131">
        <f>LEA1Y1Total*'Proj_StudEnroll_Y1-Y5'!M8</f>
        <v>35.954999999999998</v>
      </c>
      <c r="D20" s="68">
        <f>IF(B15="","",IF(OR(B20="",C20=""),"Missing Required Data",B20*C20))</f>
        <v>54448.454249999995</v>
      </c>
    </row>
    <row r="21" spans="1:4" ht="15" thickBot="1" x14ac:dyDescent="0.35">
      <c r="A21" s="204" t="s">
        <v>321</v>
      </c>
      <c r="B21" s="205"/>
      <c r="C21" s="206"/>
      <c r="D21" s="57">
        <f>SUM(D17:D20)</f>
        <v>3016665.8552999999</v>
      </c>
    </row>
    <row r="22" spans="1:4" ht="15" thickBot="1" x14ac:dyDescent="0.35">
      <c r="A22" s="1"/>
      <c r="B22" s="1"/>
      <c r="C22" s="1"/>
      <c r="D22" s="1"/>
    </row>
    <row r="23" spans="1:4" ht="14.4" x14ac:dyDescent="0.3">
      <c r="A23" s="53" t="s">
        <v>12</v>
      </c>
      <c r="B23" s="209" t="str">
        <f>IF('Proj_StudEnroll_Y1-Y5'!B9="","",'Proj_StudEnroll_Y1-Y5'!B9)</f>
        <v>491-Mooresville City</v>
      </c>
      <c r="C23" s="209"/>
      <c r="D23" s="210"/>
    </row>
    <row r="24" spans="1:4" x14ac:dyDescent="0.3">
      <c r="A24" s="54" t="s">
        <v>3</v>
      </c>
      <c r="B24" s="55" t="s">
        <v>8</v>
      </c>
      <c r="C24" s="55" t="s">
        <v>9</v>
      </c>
      <c r="D24" s="56" t="s">
        <v>10</v>
      </c>
    </row>
    <row r="25" spans="1:4" ht="14.4" x14ac:dyDescent="0.3">
      <c r="A25" s="28" t="s">
        <v>5</v>
      </c>
      <c r="B25" s="66">
        <f>IF(B23="","",_xlfn.XLOOKUP(B23,HIDE_DollarsPerADM!G:G,HIDE_DollarsPerADM!H:H))</f>
        <v>6170.48</v>
      </c>
      <c r="C25" s="131">
        <f>[0]!LEA2Y1Total</f>
        <v>186</v>
      </c>
      <c r="D25" s="68">
        <f>IF(B23="","",IF(OR(B25="",C25=""),"Missing Required Data",B25*C25))</f>
        <v>1147709.28</v>
      </c>
    </row>
    <row r="26" spans="1:4" ht="14.4" x14ac:dyDescent="0.3">
      <c r="A26" s="28" t="s">
        <v>6</v>
      </c>
      <c r="B26" s="66">
        <f>IF(B23="","",_xlfn.XLOOKUP(B23,HIDE_PerPupil_Allotments!E:E,HIDE_PerPupil_Allotments!F:F))</f>
        <v>2031.03</v>
      </c>
      <c r="C26" s="131">
        <f>[0]!LEA2Y1Total</f>
        <v>186</v>
      </c>
      <c r="D26" s="68">
        <f>IF(B23="","",IF(OR(B26="",C26=""),"Missing Required Data",B26*C26))</f>
        <v>377771.58</v>
      </c>
    </row>
    <row r="27" spans="1:4" ht="14.4" x14ac:dyDescent="0.3">
      <c r="A27" s="28" t="s">
        <v>341</v>
      </c>
      <c r="B27" s="67">
        <f>IF(B23="","",5309.31)</f>
        <v>5309.31</v>
      </c>
      <c r="C27" s="131">
        <f>LEA2Y1Total*'Proj_StudEnroll_Y1-Y5'!M10</f>
        <v>23.715</v>
      </c>
      <c r="D27" s="68">
        <f>IF(B23="","",IF(OR(B27="",C27=""),"Missing Required Data",B27*C27))</f>
        <v>125910.28665000001</v>
      </c>
    </row>
    <row r="28" spans="1:4" ht="14.4" x14ac:dyDescent="0.3">
      <c r="A28" s="28" t="s">
        <v>7</v>
      </c>
      <c r="B28" s="67">
        <f>IF(B23="","",HIDE_EC_Allotment!B4)</f>
        <v>1514.35</v>
      </c>
      <c r="C28" s="131">
        <f>LEA2Y1Total*'Proj_StudEnroll_Y1-Y5'!M10</f>
        <v>23.715</v>
      </c>
      <c r="D28" s="68">
        <f>IF(B23="","",IF(OR(B28="",C28=""),"Missing Required Data",B28*C28))</f>
        <v>35912.810249999995</v>
      </c>
    </row>
    <row r="29" spans="1:4" ht="15" thickBot="1" x14ac:dyDescent="0.35">
      <c r="A29" s="204" t="s">
        <v>321</v>
      </c>
      <c r="B29" s="205"/>
      <c r="C29" s="206"/>
      <c r="D29" s="57">
        <f>SUM(D25:D28)</f>
        <v>1687303.9569000001</v>
      </c>
    </row>
    <row r="30" spans="1:4" ht="15" thickBot="1" x14ac:dyDescent="0.35">
      <c r="A30" s="1"/>
      <c r="B30" s="1"/>
      <c r="C30" s="1"/>
      <c r="D30" s="1"/>
    </row>
    <row r="31" spans="1:4" ht="14.4" x14ac:dyDescent="0.3">
      <c r="A31" s="53" t="s">
        <v>13</v>
      </c>
      <c r="B31" s="209" t="str">
        <f>IF('Proj_StudEnroll_Y1-Y5'!B11="","",'Proj_StudEnroll_Y1-Y5'!B11)</f>
        <v/>
      </c>
      <c r="C31" s="209"/>
      <c r="D31" s="210"/>
    </row>
    <row r="32" spans="1:4" x14ac:dyDescent="0.3">
      <c r="A32" s="54" t="s">
        <v>3</v>
      </c>
      <c r="B32" s="55" t="s">
        <v>8</v>
      </c>
      <c r="C32" s="55" t="s">
        <v>9</v>
      </c>
      <c r="D32" s="56" t="s">
        <v>10</v>
      </c>
    </row>
    <row r="33" spans="1:4" ht="14.4" x14ac:dyDescent="0.3">
      <c r="A33" s="28" t="s">
        <v>5</v>
      </c>
      <c r="B33" s="66" t="str">
        <f>IF(B31="","",_xlfn.XLOOKUP(B31,HIDE_DollarsPerADM!G:G,HIDE_DollarsPerADM!H:H))</f>
        <v/>
      </c>
      <c r="C33" s="131" t="str">
        <f>IF(B31="","",[0]!LEA3Y1Total)</f>
        <v/>
      </c>
      <c r="D33" s="68" t="str">
        <f>IF(B31="","",IF(OR(B33="",C33=""),"Missing Required Data",B33*C33))</f>
        <v/>
      </c>
    </row>
    <row r="34" spans="1:4" ht="14.4" x14ac:dyDescent="0.3">
      <c r="A34" s="28" t="s">
        <v>6</v>
      </c>
      <c r="B34" s="66" t="str">
        <f>IF(B31="","",_xlfn.XLOOKUP(B31,HIDE_PerPupil_Allotments!E:E,HIDE_PerPupil_Allotments!F:F))</f>
        <v/>
      </c>
      <c r="C34" s="131" t="str">
        <f>IF(B31="","",[0]!LEA3Y1Total)</f>
        <v/>
      </c>
      <c r="D34" s="68" t="str">
        <f>IF(B31="","",IF(OR(B34="",C34=""),"Missing Required Data",B34*C34))</f>
        <v/>
      </c>
    </row>
    <row r="35" spans="1:4" ht="14.4" x14ac:dyDescent="0.3">
      <c r="A35" s="28" t="s">
        <v>341</v>
      </c>
      <c r="B35" s="67" t="str">
        <f>IF(B31="","",5309.31)</f>
        <v/>
      </c>
      <c r="C35" s="131" t="str">
        <f>IF(B31="","",LEA3Y1Total*'Proj_StudEnroll_Y1-Y5'!M12)</f>
        <v/>
      </c>
      <c r="D35" s="68" t="str">
        <f>IF(B31="","",IF(OR(B35="",C35=""),"Missing Required Data",B35*C35))</f>
        <v/>
      </c>
    </row>
    <row r="36" spans="1:4" ht="14.4" x14ac:dyDescent="0.3">
      <c r="A36" s="28" t="s">
        <v>7</v>
      </c>
      <c r="B36" s="67" t="str">
        <f>IF(B31="","",HIDE_EC_Allotment!B4)</f>
        <v/>
      </c>
      <c r="C36" s="131" t="str">
        <f>IF(B31="","",LEA3Y1Total*'Proj_StudEnroll_Y1-Y5'!M12)</f>
        <v/>
      </c>
      <c r="D36" s="68" t="str">
        <f>IF(B31="","",IF(OR(B36="",C36=""),"Missing Required Data",B36*C36))</f>
        <v/>
      </c>
    </row>
    <row r="37" spans="1:4" ht="15" thickBot="1" x14ac:dyDescent="0.35">
      <c r="A37" s="204" t="s">
        <v>321</v>
      </c>
      <c r="B37" s="205"/>
      <c r="C37" s="206"/>
      <c r="D37" s="57">
        <f>SUM(D33:D36)</f>
        <v>0</v>
      </c>
    </row>
    <row r="38" spans="1:4" x14ac:dyDescent="0.3"/>
  </sheetData>
  <sheetProtection algorithmName="SHA-512" hashValue="YoYa3OMXXMKJV1fdPwa5u8FB/LRqOFxvFi9THcRv8xvZ3gV6uVTiNZQuSLadd/cw+oVsfCmHbhFmVnH7szlhgw==" saltValue="WU45w58KzspmmPGyEN0YKg==" spinCount="100000" sheet="1" selectLockedCells="1"/>
  <mergeCells count="14">
    <mergeCell ref="A1:D1"/>
    <mergeCell ref="A9:D9"/>
    <mergeCell ref="A37:C37"/>
    <mergeCell ref="A3:D3"/>
    <mergeCell ref="B4:D4"/>
    <mergeCell ref="B5:D5"/>
    <mergeCell ref="A7:D7"/>
    <mergeCell ref="B15:D15"/>
    <mergeCell ref="B23:D23"/>
    <mergeCell ref="B31:D31"/>
    <mergeCell ref="A11:D11"/>
    <mergeCell ref="A13:D13"/>
    <mergeCell ref="A21:C21"/>
    <mergeCell ref="A29:C29"/>
  </mergeCells>
  <conditionalFormatting sqref="D17:D20">
    <cfRule type="containsText" dxfId="3" priority="6" operator="containsText" text="Missing Required Data">
      <formula>NOT(ISERROR(SEARCH("Missing Required Data",D17)))</formula>
    </cfRule>
  </conditionalFormatting>
  <conditionalFormatting sqref="D25:D28">
    <cfRule type="containsText" dxfId="2" priority="4" operator="containsText" text="Missing Required Data">
      <formula>NOT(ISERROR(SEARCH("Missing Required Data",D25)))</formula>
    </cfRule>
  </conditionalFormatting>
  <conditionalFormatting sqref="D33:D36">
    <cfRule type="containsText" dxfId="1" priority="2" operator="containsText" text="Missing Required Data">
      <formula>NOT(ISERROR(SEARCH("Missing Required Data",D33)))</formula>
    </cfRule>
  </conditionalFormatting>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workbookViewId="0">
      <selection activeCell="B16" sqref="B16"/>
    </sheetView>
  </sheetViews>
  <sheetFormatPr defaultColWidth="0" defaultRowHeight="13.8" zeroHeight="1" x14ac:dyDescent="0.25"/>
  <cols>
    <col min="1" max="1" width="20.6640625" style="1" customWidth="1"/>
    <col min="2" max="6" width="16.6640625" style="1" customWidth="1"/>
    <col min="7" max="7" width="9.109375" style="1" customWidth="1"/>
    <col min="8" max="16384" width="9.109375" style="1" hidden="1"/>
  </cols>
  <sheetData>
    <row r="1" spans="1:6" s="16" customFormat="1" ht="18.600000000000001" thickBot="1" x14ac:dyDescent="0.4">
      <c r="A1" s="213" t="s">
        <v>14</v>
      </c>
      <c r="B1" s="214"/>
      <c r="C1" s="214"/>
      <c r="D1" s="214"/>
      <c r="E1" s="214"/>
      <c r="F1" s="215"/>
    </row>
    <row r="2" spans="1:6" x14ac:dyDescent="0.25"/>
    <row r="3" spans="1:6" x14ac:dyDescent="0.25">
      <c r="A3" s="211" t="s">
        <v>15</v>
      </c>
      <c r="B3" s="211"/>
      <c r="C3" s="211"/>
      <c r="D3" s="211"/>
      <c r="E3" s="211"/>
      <c r="F3" s="211"/>
    </row>
    <row r="4" spans="1:6" ht="15" customHeight="1" x14ac:dyDescent="0.25">
      <c r="A4" s="58"/>
      <c r="B4" s="58"/>
      <c r="C4" s="58"/>
      <c r="D4" s="58"/>
      <c r="E4" s="58"/>
      <c r="F4" s="58"/>
    </row>
    <row r="5" spans="1:6" ht="33" customHeight="1" x14ac:dyDescent="0.25">
      <c r="A5" s="191" t="s">
        <v>16</v>
      </c>
      <c r="B5" s="191"/>
      <c r="C5" s="191"/>
      <c r="D5" s="191"/>
      <c r="E5" s="191"/>
      <c r="F5" s="191"/>
    </row>
    <row r="6" spans="1:6" ht="15" customHeight="1" x14ac:dyDescent="0.25">
      <c r="A6" s="59"/>
      <c r="B6" s="59"/>
      <c r="C6" s="59"/>
      <c r="D6" s="59"/>
      <c r="E6" s="59"/>
      <c r="F6" s="59"/>
    </row>
    <row r="7" spans="1:6" x14ac:dyDescent="0.25">
      <c r="A7" s="211" t="s">
        <v>17</v>
      </c>
      <c r="B7" s="211"/>
      <c r="C7" s="211"/>
      <c r="D7" s="211"/>
      <c r="E7" s="211"/>
      <c r="F7" s="211"/>
    </row>
    <row r="8" spans="1:6" ht="15" customHeight="1" x14ac:dyDescent="0.25">
      <c r="A8" s="58"/>
      <c r="B8" s="58"/>
      <c r="C8" s="58"/>
      <c r="D8" s="58"/>
      <c r="E8" s="58"/>
      <c r="F8" s="58"/>
    </row>
    <row r="9" spans="1:6" x14ac:dyDescent="0.25">
      <c r="A9" s="211" t="s">
        <v>18</v>
      </c>
      <c r="B9" s="211"/>
      <c r="C9" s="211"/>
      <c r="D9" s="211"/>
      <c r="E9" s="211"/>
      <c r="F9" s="211"/>
    </row>
    <row r="10" spans="1:6" ht="14.4" thickBot="1" x14ac:dyDescent="0.3"/>
    <row r="11" spans="1:6" s="21" customFormat="1" ht="27.6" x14ac:dyDescent="0.3">
      <c r="A11" s="18" t="s">
        <v>29</v>
      </c>
      <c r="B11" s="19" t="s">
        <v>4</v>
      </c>
      <c r="C11" s="19" t="s">
        <v>19</v>
      </c>
      <c r="D11" s="19" t="s">
        <v>20</v>
      </c>
      <c r="E11" s="19" t="s">
        <v>21</v>
      </c>
      <c r="F11" s="20" t="s">
        <v>22</v>
      </c>
    </row>
    <row r="12" spans="1:6" x14ac:dyDescent="0.25">
      <c r="A12" s="22" t="s">
        <v>23</v>
      </c>
      <c r="B12" s="134">
        <f>SUM(Budget_RevProj_LEA_Y1!D17,Budget_RevProj_LEA_Y1!D25,Budget_RevProj_LEA_Y1!D33)</f>
        <v>2922256.3200000003</v>
      </c>
      <c r="C12" s="134">
        <f>SUM(IF(LEA1Name="",0,(LEA1Y2Total*LEA1State)),IF(LEA2Name="",0,(LEA2Y2Total*LEA2State)),IF(LEA3Name="",0,(LEA3Y2Total*LEA3State)))</f>
        <v>3733831.2</v>
      </c>
      <c r="D12" s="134">
        <f>SUM(IF(LEA1Name="",0,(LEA1Y3Total*LEA1State)),IF(LEA2Name="",0,(LEA2Y3Total*LEA2State)),IF(LEA3Name="",0,(LEA3Y3Total*LEA3State)))</f>
        <v>4545406.08</v>
      </c>
      <c r="E12" s="134">
        <f>SUM(IF(LEA1Name="",0,(LEA1Y4Total*LEA1State)),IF(LEA2Name="",0,(LEA2Y4Total*LEA2State)),IF(LEA3Name="",0,(LEA3Y4Total*LEA3State)))</f>
        <v>5194714.88</v>
      </c>
      <c r="F12" s="135">
        <f>SUM(IF(LEA1Name="",0,(LEA1Y5Total*LEA1State)),IF(LEA2Name="",0,(LEA2Y5Total*LEA2State)),IF(LEA3Name="",0,(LEA3Y5Total*LEA3State)))</f>
        <v>5519247.04</v>
      </c>
    </row>
    <row r="13" spans="1:6" x14ac:dyDescent="0.25">
      <c r="A13" s="22" t="s">
        <v>24</v>
      </c>
      <c r="B13" s="134">
        <f>SUM(Budget_RevProj_LEA_Y1!D18,Budget_RevProj_LEA_Y1!D26,Budget_RevProj_LEA_Y1!D34)</f>
        <v>1374545.7</v>
      </c>
      <c r="C13" s="134">
        <f>SUM(IF(LEA1Name="",0,(LEA1Y2Total*LEA1Local)),IF(LEA2Name="",0,(LEA2Y2Total*LEA2Local)),IF(LEA3Name="",0,(LEA3Y2Total*LEA3Local)))</f>
        <v>1754359.1099999999</v>
      </c>
      <c r="D13" s="134">
        <f>SUM(IF(LEA1Name="",0,(LEA1Y3Total*LEA1Local)),IF(LEA2Name="",0,(LEA2Y3Total*LEA2Local)),IF(LEA3Name="",0,(LEA3Y3Total*LEA3Local)))</f>
        <v>2134172.52</v>
      </c>
      <c r="E13" s="134">
        <f>SUM(IF(LEA1Name="",0,(LEA1Y4Total*LEA1Local)),IF(LEA2Name="",0,(LEA2Y4Total*LEA2Local)),IF(LEA3Name="",0,(LEA3Y4Total*LEA3Local)))</f>
        <v>2438624.7000000002</v>
      </c>
      <c r="F13" s="135">
        <f>SUM(IF(LEA1Name="",0,(LEA1Y5Total*LEA1Local)),IF(LEA2Name="",0,(LEA2Y5Total*LEA2Local)),IF(LEA3Name="",0,(LEA3Y5Total*LEA3Local)))</f>
        <v>2589347.16</v>
      </c>
    </row>
    <row r="14" spans="1:6" x14ac:dyDescent="0.25">
      <c r="A14" s="22" t="s">
        <v>341</v>
      </c>
      <c r="B14" s="134">
        <f>SUM(Budget_RevProj_LEA_Y1!D19,Budget_RevProj_LEA_Y1!D27,Budget_RevProj_LEA_Y1!D35)</f>
        <v>316806.52770000004</v>
      </c>
      <c r="C14" s="134">
        <f>SUM(IF(LEA1Name="",0,(LEA1Y2Total*LEA1ECPercent)*LEA1StateEC),IF(LEA2Name="",0,(LEA2Y2Total*LEA2ECPercent)*LEA2StateEC),IF(LEA3Name="",0,(LEA3Y2Total*LEA3ECPercent)*LEA3StateEC))</f>
        <v>404808.34095000004</v>
      </c>
      <c r="D14" s="134">
        <f>SUM(IF(LEA1Name="",0,(LEA1Y3Total*LEA1ECPercent)*LEA1StateEC),IF(LEA2Name="",0,(LEA2Y3Total*LEA2ECPercent)*LEA2StateEC),IF(LEA3Name="",0,(LEA3Y3Total*LEA3ECPercent)*LEA3StateEC))</f>
        <v>492810.15420000011</v>
      </c>
      <c r="E14" s="134">
        <f>SUM(IF(LEA1Name="",0,(LEA1Y4Total*LEA1ECPercent)*LEA1StateEC),IF(LEA2Name="",0,(LEA2Y4Total*LEA2ECPercent)*LEA2StateEC),IF(LEA3Name="",0,(LEA3Y4Total*LEA3ECPercent)*LEA3StateEC))</f>
        <v>563211.60480000009</v>
      </c>
      <c r="F14" s="135">
        <f>SUM(IF(LEA1Name="",0,(LEA1Y5Total*LEA1ECPercent)*LEA1StateEC),IF(LEA2Name="",0,(LEA2Y5Total*LEA2ECPercent)*LEA2StateEC),IF(LEA3Name="",0,(LEA3Y5Total*LEA3ECPercent)*LEA3StateEC))</f>
        <v>598412.33010000014</v>
      </c>
    </row>
    <row r="15" spans="1:6" x14ac:dyDescent="0.25">
      <c r="A15" s="22" t="s">
        <v>7</v>
      </c>
      <c r="B15" s="160" t="s">
        <v>342</v>
      </c>
      <c r="C15" s="134">
        <f>SUM(Budget_RevProj_LEA_Y1!D20,Budget_RevProj_LEA_Y1!D28,Budget_RevProj_LEA_Y1!D36)</f>
        <v>90361.26449999999</v>
      </c>
      <c r="D15" s="134">
        <f>SUM(IF(LEA1Name="",0,(LEA1Y3Total*LEA1ECPercent)*LEA1FedEC),IF(LEA2Name="",0,(LEA2Y3Total*LEA2ECPercent)*LEA2FedEC),IF(LEA3Name="",0,(LEA3Y3Total*LEA3ECPercent)*LEA3FedEC))</f>
        <v>140561.967</v>
      </c>
      <c r="E15" s="134">
        <f>SUM(IF(LEA1Name="",0,(LEA1Y4Total*LEA1ECPercent)*LEA1FedEC),IF(LEA2Name="",0,(LEA2Y4Total*LEA2ECPercent)*LEA2FedEC),IF(LEA3Name="",0,(LEA3Y4Total*LEA3ECPercent)*LEA3FedEC))</f>
        <v>160642.24799999999</v>
      </c>
      <c r="F15" s="135">
        <f>SUM(IF(LEA1Name="",0,(LEA1Y5Total*LEA1ECPercent)*LEA1FedEC),IF(LEA2Name="",0,(LEA2Y5Total*LEA2ECPercent)*LEA2FedEC),IF(LEA3Name="",0,(LEA3Y5Total*LEA3ECPercent)*LEA3FedEC))</f>
        <v>170682.3885</v>
      </c>
    </row>
    <row r="16" spans="1:6" x14ac:dyDescent="0.25">
      <c r="A16" s="132" t="s">
        <v>25</v>
      </c>
      <c r="B16" s="172"/>
      <c r="C16" s="172"/>
      <c r="D16" s="172"/>
      <c r="E16" s="172"/>
      <c r="F16" s="173"/>
    </row>
    <row r="17" spans="1:6" ht="14.4" thickBot="1" x14ac:dyDescent="0.3">
      <c r="A17" s="133" t="s">
        <v>26</v>
      </c>
      <c r="B17" s="174"/>
      <c r="C17" s="174"/>
      <c r="D17" s="174"/>
      <c r="E17" s="174"/>
      <c r="F17" s="175"/>
    </row>
    <row r="18" spans="1:6" ht="14.4" thickBot="1" x14ac:dyDescent="0.3">
      <c r="A18" s="75" t="s">
        <v>343</v>
      </c>
      <c r="B18" s="136">
        <f>SUM(B12:B17)</f>
        <v>4613608.5477000009</v>
      </c>
      <c r="C18" s="136">
        <f>SUM(C12:C17)</f>
        <v>5983359.9154500002</v>
      </c>
      <c r="D18" s="136">
        <f>SUM(D12:D17)</f>
        <v>7312950.7211999996</v>
      </c>
      <c r="E18" s="136">
        <f>SUM(E12:E17)</f>
        <v>8357193.4327999996</v>
      </c>
      <c r="F18" s="137">
        <f>SUM(F12:F17)</f>
        <v>8877688.9186000004</v>
      </c>
    </row>
    <row r="19" spans="1:6" x14ac:dyDescent="0.25"/>
    <row r="20" spans="1:6" ht="85.5" customHeight="1" x14ac:dyDescent="0.25">
      <c r="A20" s="191" t="s">
        <v>27</v>
      </c>
      <c r="B20" s="191"/>
      <c r="C20" s="191"/>
      <c r="D20" s="191"/>
      <c r="E20" s="191"/>
      <c r="F20" s="191"/>
    </row>
    <row r="21" spans="1:6" x14ac:dyDescent="0.25">
      <c r="A21" s="23"/>
      <c r="B21" s="23"/>
      <c r="C21" s="23"/>
      <c r="D21" s="23"/>
      <c r="E21" s="23"/>
      <c r="F21" s="23"/>
    </row>
    <row r="22" spans="1:6" x14ac:dyDescent="0.25">
      <c r="A22" s="211" t="s">
        <v>28</v>
      </c>
      <c r="B22" s="211"/>
      <c r="C22" s="211"/>
      <c r="D22" s="211"/>
      <c r="E22" s="211"/>
      <c r="F22" s="211"/>
    </row>
    <row r="23" spans="1:6" x14ac:dyDescent="0.25"/>
  </sheetData>
  <sheetProtection algorithmName="SHA-512" hashValue="6ChatFMVDh0tLXmZcviTeeP3YK6XcieEjgvHQNXbJYztpK+Zc8M8dK32s9T60/UIzA6UkXukc02ymFnAWFOL9A==" saltValue="mwpfKpxtaw9sc5C8PwxFfA==" spinCount="100000" sheet="1" selectLockedCells="1"/>
  <mergeCells count="7">
    <mergeCell ref="A1:F1"/>
    <mergeCell ref="A20:F20"/>
    <mergeCell ref="A22:F22"/>
    <mergeCell ref="A3:F3"/>
    <mergeCell ref="A5:F5"/>
    <mergeCell ref="A7:F7"/>
    <mergeCell ref="A9:F9"/>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7"/>
  <sheetViews>
    <sheetView showGridLines="0" tabSelected="1" topLeftCell="A13" zoomScaleNormal="100" workbookViewId="0">
      <selection activeCell="C41" sqref="C41"/>
    </sheetView>
  </sheetViews>
  <sheetFormatPr defaultColWidth="0" defaultRowHeight="13.8" zeroHeight="1" x14ac:dyDescent="0.25"/>
  <cols>
    <col min="1" max="1" width="47" style="2" customWidth="1"/>
    <col min="2" max="2" width="9.109375" style="30" customWidth="1"/>
    <col min="3" max="3" width="12.6640625" style="1" customWidth="1"/>
    <col min="4" max="4" width="18.6640625" style="33" customWidth="1"/>
    <col min="5" max="5" width="9.109375" style="30" customWidth="1"/>
    <col min="6" max="6" width="12.6640625" style="1" customWidth="1"/>
    <col min="7" max="7" width="18.6640625" style="33" customWidth="1"/>
    <col min="8" max="8" width="9.109375" style="30" customWidth="1"/>
    <col min="9" max="9" width="12.6640625" style="1" customWidth="1"/>
    <col min="10" max="10" width="18.6640625" style="33" customWidth="1"/>
    <col min="11" max="11" width="9.109375" style="30" customWidth="1"/>
    <col min="12" max="12" width="12.6640625" style="1" customWidth="1"/>
    <col min="13" max="13" width="18.6640625" style="33" customWidth="1"/>
    <col min="14" max="14" width="9.109375" style="30" customWidth="1"/>
    <col min="15" max="15" width="12.6640625" style="1" customWidth="1"/>
    <col min="16" max="16" width="18.6640625" style="33" customWidth="1"/>
    <col min="17" max="17" width="9.109375" style="1" customWidth="1"/>
    <col min="18" max="16384" width="9.109375" style="1" hidden="1"/>
  </cols>
  <sheetData>
    <row r="1" spans="1:16" ht="18" x14ac:dyDescent="0.25">
      <c r="A1" s="216" t="s">
        <v>30</v>
      </c>
      <c r="B1" s="216"/>
      <c r="C1" s="216"/>
      <c r="D1" s="216"/>
      <c r="E1" s="216"/>
      <c r="F1" s="216"/>
      <c r="G1" s="216"/>
    </row>
    <row r="2" spans="1:16" ht="14.4" thickBot="1" x14ac:dyDescent="0.3"/>
    <row r="3" spans="1:16" x14ac:dyDescent="0.25">
      <c r="A3" s="218" t="s">
        <v>31</v>
      </c>
      <c r="B3" s="192" t="s">
        <v>4</v>
      </c>
      <c r="C3" s="192"/>
      <c r="D3" s="192"/>
      <c r="E3" s="192" t="s">
        <v>19</v>
      </c>
      <c r="F3" s="192"/>
      <c r="G3" s="192"/>
      <c r="H3" s="192" t="s">
        <v>20</v>
      </c>
      <c r="I3" s="192"/>
      <c r="J3" s="192"/>
      <c r="K3" s="192" t="s">
        <v>21</v>
      </c>
      <c r="L3" s="192"/>
      <c r="M3" s="192"/>
      <c r="N3" s="192" t="s">
        <v>22</v>
      </c>
      <c r="O3" s="192"/>
      <c r="P3" s="193"/>
    </row>
    <row r="4" spans="1:16" s="5" customFormat="1" ht="27.6" x14ac:dyDescent="0.25">
      <c r="A4" s="219"/>
      <c r="B4" s="3" t="s">
        <v>57</v>
      </c>
      <c r="C4" s="3" t="s">
        <v>370</v>
      </c>
      <c r="D4" s="3" t="s">
        <v>58</v>
      </c>
      <c r="E4" s="3" t="s">
        <v>57</v>
      </c>
      <c r="F4" s="3" t="s">
        <v>370</v>
      </c>
      <c r="G4" s="3" t="s">
        <v>58</v>
      </c>
      <c r="H4" s="3" t="s">
        <v>57</v>
      </c>
      <c r="I4" s="3" t="s">
        <v>370</v>
      </c>
      <c r="J4" s="3" t="s">
        <v>58</v>
      </c>
      <c r="K4" s="3" t="s">
        <v>57</v>
      </c>
      <c r="L4" s="3" t="s">
        <v>370</v>
      </c>
      <c r="M4" s="3" t="s">
        <v>58</v>
      </c>
      <c r="N4" s="3" t="s">
        <v>57</v>
      </c>
      <c r="O4" s="3" t="s">
        <v>370</v>
      </c>
      <c r="P4" s="4" t="s">
        <v>58</v>
      </c>
    </row>
    <row r="5" spans="1:16" x14ac:dyDescent="0.25">
      <c r="A5" s="6" t="s">
        <v>60</v>
      </c>
      <c r="B5" s="70"/>
      <c r="C5" s="7"/>
      <c r="D5" s="81"/>
      <c r="E5" s="70"/>
      <c r="F5" s="7"/>
      <c r="G5" s="81"/>
      <c r="H5" s="70"/>
      <c r="I5" s="7"/>
      <c r="J5" s="81"/>
      <c r="K5" s="70"/>
      <c r="L5" s="7"/>
      <c r="M5" s="81"/>
      <c r="N5" s="70"/>
      <c r="O5" s="7"/>
      <c r="P5" s="83"/>
    </row>
    <row r="6" spans="1:16" x14ac:dyDescent="0.25">
      <c r="A6" s="8" t="s">
        <v>33</v>
      </c>
      <c r="B6" s="176">
        <v>1</v>
      </c>
      <c r="C6" s="177">
        <v>103000</v>
      </c>
      <c r="D6" s="145">
        <f>B6*C6</f>
        <v>103000</v>
      </c>
      <c r="E6" s="178">
        <v>1</v>
      </c>
      <c r="F6" s="172">
        <v>105000</v>
      </c>
      <c r="G6" s="147">
        <f>E6*F6</f>
        <v>105000</v>
      </c>
      <c r="H6" s="176">
        <v>1</v>
      </c>
      <c r="I6" s="177">
        <v>107000</v>
      </c>
      <c r="J6" s="145">
        <f>H6*I6</f>
        <v>107000</v>
      </c>
      <c r="K6" s="178">
        <v>1</v>
      </c>
      <c r="L6" s="172">
        <v>109000</v>
      </c>
      <c r="M6" s="147">
        <f>K6*L6</f>
        <v>109000</v>
      </c>
      <c r="N6" s="176">
        <v>1</v>
      </c>
      <c r="O6" s="177">
        <v>111000</v>
      </c>
      <c r="P6" s="148">
        <f>N6*O6</f>
        <v>111000</v>
      </c>
    </row>
    <row r="7" spans="1:16" x14ac:dyDescent="0.25">
      <c r="A7" s="8" t="s">
        <v>34</v>
      </c>
      <c r="B7" s="176">
        <v>1</v>
      </c>
      <c r="C7" s="177">
        <v>69000</v>
      </c>
      <c r="D7" s="145">
        <f t="shared" ref="D7:D16" si="0">B7*C7</f>
        <v>69000</v>
      </c>
      <c r="E7" s="178">
        <v>2</v>
      </c>
      <c r="F7" s="172">
        <v>69000</v>
      </c>
      <c r="G7" s="147">
        <f t="shared" ref="G7:G17" si="1">E7*F7</f>
        <v>138000</v>
      </c>
      <c r="H7" s="176">
        <v>2</v>
      </c>
      <c r="I7" s="177">
        <v>69000</v>
      </c>
      <c r="J7" s="145">
        <f t="shared" ref="J7:J17" si="2">H7*I7</f>
        <v>138000</v>
      </c>
      <c r="K7" s="178">
        <v>2</v>
      </c>
      <c r="L7" s="172">
        <v>69000</v>
      </c>
      <c r="M7" s="147">
        <f t="shared" ref="M7:M17" si="3">K7*L7</f>
        <v>138000</v>
      </c>
      <c r="N7" s="176">
        <v>2</v>
      </c>
      <c r="O7" s="177">
        <v>69000</v>
      </c>
      <c r="P7" s="148">
        <f t="shared" ref="P7:P17" si="4">N7*O7</f>
        <v>138000</v>
      </c>
    </row>
    <row r="8" spans="1:16" x14ac:dyDescent="0.25">
      <c r="A8" s="8" t="s">
        <v>35</v>
      </c>
      <c r="B8" s="176">
        <v>1</v>
      </c>
      <c r="C8" s="177">
        <v>56000</v>
      </c>
      <c r="D8" s="145">
        <f t="shared" si="0"/>
        <v>56000</v>
      </c>
      <c r="E8" s="178">
        <v>1</v>
      </c>
      <c r="F8" s="172">
        <v>56000</v>
      </c>
      <c r="G8" s="147">
        <f t="shared" si="1"/>
        <v>56000</v>
      </c>
      <c r="H8" s="176">
        <v>1</v>
      </c>
      <c r="I8" s="177">
        <v>56000</v>
      </c>
      <c r="J8" s="145">
        <f t="shared" si="2"/>
        <v>56000</v>
      </c>
      <c r="K8" s="178">
        <v>1</v>
      </c>
      <c r="L8" s="172">
        <v>56000</v>
      </c>
      <c r="M8" s="147">
        <f t="shared" si="3"/>
        <v>56000</v>
      </c>
      <c r="N8" s="176">
        <v>1</v>
      </c>
      <c r="O8" s="177">
        <v>56000</v>
      </c>
      <c r="P8" s="148">
        <f t="shared" si="4"/>
        <v>56000</v>
      </c>
    </row>
    <row r="9" spans="1:16" x14ac:dyDescent="0.25">
      <c r="A9" s="8" t="s">
        <v>36</v>
      </c>
      <c r="B9" s="176">
        <v>1</v>
      </c>
      <c r="C9" s="177">
        <v>50000</v>
      </c>
      <c r="D9" s="145">
        <f t="shared" si="0"/>
        <v>50000</v>
      </c>
      <c r="E9" s="178">
        <v>1</v>
      </c>
      <c r="F9" s="172">
        <v>50000</v>
      </c>
      <c r="G9" s="147">
        <f t="shared" si="1"/>
        <v>50000</v>
      </c>
      <c r="H9" s="176">
        <v>1</v>
      </c>
      <c r="I9" s="177">
        <v>50000</v>
      </c>
      <c r="J9" s="145">
        <f t="shared" si="2"/>
        <v>50000</v>
      </c>
      <c r="K9" s="178">
        <v>1</v>
      </c>
      <c r="L9" s="172">
        <v>50000</v>
      </c>
      <c r="M9" s="147">
        <f t="shared" si="3"/>
        <v>50000</v>
      </c>
      <c r="N9" s="176">
        <v>1</v>
      </c>
      <c r="O9" s="177">
        <v>50000</v>
      </c>
      <c r="P9" s="148">
        <f t="shared" si="4"/>
        <v>50000</v>
      </c>
    </row>
    <row r="10" spans="1:16" x14ac:dyDescent="0.25">
      <c r="A10" s="8" t="s">
        <v>37</v>
      </c>
      <c r="B10" s="176">
        <v>2</v>
      </c>
      <c r="C10" s="177">
        <v>11000</v>
      </c>
      <c r="D10" s="145">
        <f t="shared" si="0"/>
        <v>22000</v>
      </c>
      <c r="E10" s="178">
        <v>2</v>
      </c>
      <c r="F10" s="172">
        <v>11000</v>
      </c>
      <c r="G10" s="147">
        <f t="shared" si="1"/>
        <v>22000</v>
      </c>
      <c r="H10" s="176">
        <v>2.5</v>
      </c>
      <c r="I10" s="177">
        <v>11000</v>
      </c>
      <c r="J10" s="145">
        <f t="shared" si="2"/>
        <v>27500</v>
      </c>
      <c r="K10" s="178">
        <v>2.5</v>
      </c>
      <c r="L10" s="172">
        <v>11000</v>
      </c>
      <c r="M10" s="147">
        <f t="shared" si="3"/>
        <v>27500</v>
      </c>
      <c r="N10" s="176">
        <v>2.5</v>
      </c>
      <c r="O10" s="177">
        <v>11000</v>
      </c>
      <c r="P10" s="148">
        <f t="shared" si="4"/>
        <v>27500</v>
      </c>
    </row>
    <row r="11" spans="1:16" x14ac:dyDescent="0.25">
      <c r="A11" s="8" t="s">
        <v>38</v>
      </c>
      <c r="B11" s="176">
        <v>2</v>
      </c>
      <c r="C11" s="177">
        <v>38000</v>
      </c>
      <c r="D11" s="145">
        <f t="shared" si="0"/>
        <v>76000</v>
      </c>
      <c r="E11" s="178">
        <v>2</v>
      </c>
      <c r="F11" s="172">
        <v>38000</v>
      </c>
      <c r="G11" s="147">
        <f t="shared" si="1"/>
        <v>76000</v>
      </c>
      <c r="H11" s="176">
        <v>3</v>
      </c>
      <c r="I11" s="177">
        <v>38000</v>
      </c>
      <c r="J11" s="145">
        <f t="shared" si="2"/>
        <v>114000</v>
      </c>
      <c r="K11" s="178">
        <v>3</v>
      </c>
      <c r="L11" s="172">
        <v>38000</v>
      </c>
      <c r="M11" s="147">
        <f t="shared" si="3"/>
        <v>114000</v>
      </c>
      <c r="N11" s="176">
        <v>3</v>
      </c>
      <c r="O11" s="177">
        <v>38000</v>
      </c>
      <c r="P11" s="148">
        <f t="shared" si="4"/>
        <v>114000</v>
      </c>
    </row>
    <row r="12" spans="1:16" x14ac:dyDescent="0.25">
      <c r="A12" s="8" t="s">
        <v>39</v>
      </c>
      <c r="B12" s="176"/>
      <c r="C12" s="177"/>
      <c r="D12" s="145">
        <f t="shared" si="0"/>
        <v>0</v>
      </c>
      <c r="E12" s="178"/>
      <c r="F12" s="172"/>
      <c r="G12" s="147">
        <f t="shared" si="1"/>
        <v>0</v>
      </c>
      <c r="H12" s="176"/>
      <c r="I12" s="177"/>
      <c r="J12" s="145">
        <f t="shared" si="2"/>
        <v>0</v>
      </c>
      <c r="K12" s="178"/>
      <c r="L12" s="172"/>
      <c r="M12" s="147">
        <f t="shared" si="3"/>
        <v>0</v>
      </c>
      <c r="N12" s="176"/>
      <c r="O12" s="177"/>
      <c r="P12" s="148">
        <f t="shared" si="4"/>
        <v>0</v>
      </c>
    </row>
    <row r="13" spans="1:16" x14ac:dyDescent="0.25">
      <c r="A13" s="182" t="s">
        <v>373</v>
      </c>
      <c r="B13" s="176"/>
      <c r="C13" s="177"/>
      <c r="D13" s="145">
        <f t="shared" si="0"/>
        <v>0</v>
      </c>
      <c r="E13" s="178"/>
      <c r="F13" s="172"/>
      <c r="G13" s="147">
        <f t="shared" si="1"/>
        <v>0</v>
      </c>
      <c r="H13" s="176"/>
      <c r="I13" s="177"/>
      <c r="J13" s="145">
        <f t="shared" si="2"/>
        <v>0</v>
      </c>
      <c r="K13" s="178"/>
      <c r="L13" s="172"/>
      <c r="M13" s="147">
        <f t="shared" si="3"/>
        <v>0</v>
      </c>
      <c r="N13" s="176"/>
      <c r="O13" s="177"/>
      <c r="P13" s="148">
        <f t="shared" si="4"/>
        <v>0</v>
      </c>
    </row>
    <row r="14" spans="1:16" x14ac:dyDescent="0.25">
      <c r="A14" s="182" t="s">
        <v>417</v>
      </c>
      <c r="B14" s="176">
        <v>0.5</v>
      </c>
      <c r="C14" s="177">
        <v>38000</v>
      </c>
      <c r="D14" s="145">
        <f t="shared" si="0"/>
        <v>19000</v>
      </c>
      <c r="E14" s="178">
        <v>1</v>
      </c>
      <c r="F14" s="172">
        <v>38000</v>
      </c>
      <c r="G14" s="147">
        <f t="shared" si="1"/>
        <v>38000</v>
      </c>
      <c r="H14" s="176">
        <v>1</v>
      </c>
      <c r="I14" s="177">
        <v>38000</v>
      </c>
      <c r="J14" s="145">
        <f t="shared" si="2"/>
        <v>38000</v>
      </c>
      <c r="K14" s="178">
        <v>1</v>
      </c>
      <c r="L14" s="172">
        <v>38000</v>
      </c>
      <c r="M14" s="147">
        <f t="shared" si="3"/>
        <v>38000</v>
      </c>
      <c r="N14" s="176">
        <v>1</v>
      </c>
      <c r="O14" s="177">
        <v>38000</v>
      </c>
      <c r="P14" s="148">
        <f t="shared" si="4"/>
        <v>38000</v>
      </c>
    </row>
    <row r="15" spans="1:16" x14ac:dyDescent="0.25">
      <c r="A15" s="182" t="s">
        <v>373</v>
      </c>
      <c r="B15" s="176"/>
      <c r="C15" s="177"/>
      <c r="D15" s="145">
        <f t="shared" si="0"/>
        <v>0</v>
      </c>
      <c r="E15" s="178"/>
      <c r="F15" s="172"/>
      <c r="G15" s="147">
        <f t="shared" si="1"/>
        <v>0</v>
      </c>
      <c r="H15" s="176"/>
      <c r="I15" s="177"/>
      <c r="J15" s="145">
        <f t="shared" si="2"/>
        <v>0</v>
      </c>
      <c r="K15" s="178"/>
      <c r="L15" s="172"/>
      <c r="M15" s="147">
        <f t="shared" si="3"/>
        <v>0</v>
      </c>
      <c r="N15" s="176"/>
      <c r="O15" s="177"/>
      <c r="P15" s="148">
        <f t="shared" si="4"/>
        <v>0</v>
      </c>
    </row>
    <row r="16" spans="1:16" x14ac:dyDescent="0.25">
      <c r="A16" s="182" t="s">
        <v>373</v>
      </c>
      <c r="B16" s="176"/>
      <c r="C16" s="177"/>
      <c r="D16" s="145">
        <f t="shared" si="0"/>
        <v>0</v>
      </c>
      <c r="E16" s="178"/>
      <c r="F16" s="172"/>
      <c r="G16" s="147">
        <f t="shared" si="1"/>
        <v>0</v>
      </c>
      <c r="H16" s="176"/>
      <c r="I16" s="177"/>
      <c r="J16" s="145">
        <f t="shared" si="2"/>
        <v>0</v>
      </c>
      <c r="K16" s="178"/>
      <c r="L16" s="172"/>
      <c r="M16" s="147">
        <f t="shared" si="3"/>
        <v>0</v>
      </c>
      <c r="N16" s="176"/>
      <c r="O16" s="177"/>
      <c r="P16" s="148">
        <f t="shared" si="4"/>
        <v>0</v>
      </c>
    </row>
    <row r="17" spans="1:16" x14ac:dyDescent="0.25">
      <c r="A17" s="182" t="s">
        <v>373</v>
      </c>
      <c r="B17" s="176"/>
      <c r="C17" s="177"/>
      <c r="D17" s="145">
        <f>B17*C17</f>
        <v>0</v>
      </c>
      <c r="E17" s="178"/>
      <c r="F17" s="172"/>
      <c r="G17" s="147">
        <f t="shared" si="1"/>
        <v>0</v>
      </c>
      <c r="H17" s="176"/>
      <c r="I17" s="177"/>
      <c r="J17" s="145">
        <f t="shared" si="2"/>
        <v>0</v>
      </c>
      <c r="K17" s="178"/>
      <c r="L17" s="172"/>
      <c r="M17" s="147">
        <f t="shared" si="3"/>
        <v>0</v>
      </c>
      <c r="N17" s="176"/>
      <c r="O17" s="177"/>
      <c r="P17" s="148">
        <f t="shared" si="4"/>
        <v>0</v>
      </c>
    </row>
    <row r="18" spans="1:16" s="33" customFormat="1" ht="14.4" x14ac:dyDescent="0.3">
      <c r="A18" s="9" t="s">
        <v>40</v>
      </c>
      <c r="B18" s="85">
        <f t="shared" ref="B18:P18" si="5">SUM(B6:B17)</f>
        <v>8.5</v>
      </c>
      <c r="C18" s="146"/>
      <c r="D18" s="145">
        <f t="shared" si="5"/>
        <v>395000</v>
      </c>
      <c r="E18" s="87">
        <f t="shared" si="5"/>
        <v>10</v>
      </c>
      <c r="F18" s="146"/>
      <c r="G18" s="147">
        <f t="shared" si="5"/>
        <v>485000</v>
      </c>
      <c r="H18" s="85">
        <f t="shared" si="5"/>
        <v>11.5</v>
      </c>
      <c r="I18" s="146"/>
      <c r="J18" s="145">
        <f t="shared" si="5"/>
        <v>530500</v>
      </c>
      <c r="K18" s="87">
        <f t="shared" si="5"/>
        <v>11.5</v>
      </c>
      <c r="L18" s="146"/>
      <c r="M18" s="147">
        <f t="shared" si="5"/>
        <v>532500</v>
      </c>
      <c r="N18" s="85">
        <f t="shared" si="5"/>
        <v>11.5</v>
      </c>
      <c r="O18" s="146"/>
      <c r="P18" s="148">
        <f t="shared" si="5"/>
        <v>534500</v>
      </c>
    </row>
    <row r="19" spans="1:16" x14ac:dyDescent="0.25">
      <c r="A19" s="8"/>
      <c r="P19" s="84"/>
    </row>
    <row r="20" spans="1:16" x14ac:dyDescent="0.25">
      <c r="A20" s="6" t="s">
        <v>62</v>
      </c>
      <c r="B20" s="70"/>
      <c r="C20" s="7"/>
      <c r="D20" s="81"/>
      <c r="E20" s="70"/>
      <c r="F20" s="7"/>
      <c r="G20" s="81"/>
      <c r="H20" s="70"/>
      <c r="I20" s="7"/>
      <c r="J20" s="81"/>
      <c r="K20" s="70"/>
      <c r="L20" s="7"/>
      <c r="M20" s="81"/>
      <c r="N20" s="70"/>
      <c r="O20" s="7"/>
      <c r="P20" s="83"/>
    </row>
    <row r="21" spans="1:16" x14ac:dyDescent="0.25">
      <c r="A21" s="8" t="s">
        <v>41</v>
      </c>
      <c r="B21" s="176">
        <v>24</v>
      </c>
      <c r="C21" s="177">
        <v>57000</v>
      </c>
      <c r="D21" s="145">
        <f>B21*C21</f>
        <v>1368000</v>
      </c>
      <c r="E21" s="178">
        <v>28</v>
      </c>
      <c r="F21" s="172">
        <v>57000</v>
      </c>
      <c r="G21" s="147">
        <f>E21*F21</f>
        <v>1596000</v>
      </c>
      <c r="H21" s="176">
        <v>34</v>
      </c>
      <c r="I21" s="177">
        <v>57000</v>
      </c>
      <c r="J21" s="145">
        <f>H21*I21</f>
        <v>1938000</v>
      </c>
      <c r="K21" s="178">
        <v>38</v>
      </c>
      <c r="L21" s="172">
        <v>57000</v>
      </c>
      <c r="M21" s="147">
        <f>K21*L21</f>
        <v>2166000</v>
      </c>
      <c r="N21" s="176">
        <v>40</v>
      </c>
      <c r="O21" s="177">
        <v>57000</v>
      </c>
      <c r="P21" s="148">
        <f>N21*O21</f>
        <v>2280000</v>
      </c>
    </row>
    <row r="22" spans="1:16" x14ac:dyDescent="0.25">
      <c r="A22" s="8" t="s">
        <v>42</v>
      </c>
      <c r="B22" s="176"/>
      <c r="C22" s="177"/>
      <c r="D22" s="145">
        <f t="shared" ref="D22:D30" si="6">B22*C22</f>
        <v>0</v>
      </c>
      <c r="E22" s="178">
        <v>0</v>
      </c>
      <c r="F22" s="172"/>
      <c r="G22" s="147">
        <f t="shared" ref="G22:G30" si="7">E22*F22</f>
        <v>0</v>
      </c>
      <c r="H22" s="176">
        <v>0</v>
      </c>
      <c r="I22" s="177"/>
      <c r="J22" s="145">
        <f t="shared" ref="J22:J30" si="8">H22*I22</f>
        <v>0</v>
      </c>
      <c r="K22" s="178">
        <v>0</v>
      </c>
      <c r="L22" s="172">
        <v>0</v>
      </c>
      <c r="M22" s="147">
        <f t="shared" ref="M22:M30" si="9">K22*L22</f>
        <v>0</v>
      </c>
      <c r="N22" s="176"/>
      <c r="O22" s="177"/>
      <c r="P22" s="148">
        <f t="shared" ref="P22:P30" si="10">N22*O22</f>
        <v>0</v>
      </c>
    </row>
    <row r="23" spans="1:16" x14ac:dyDescent="0.25">
      <c r="A23" s="8" t="s">
        <v>43</v>
      </c>
      <c r="B23" s="176">
        <v>1</v>
      </c>
      <c r="C23" s="177">
        <v>60000</v>
      </c>
      <c r="D23" s="145">
        <f t="shared" si="6"/>
        <v>60000</v>
      </c>
      <c r="E23" s="178">
        <v>1</v>
      </c>
      <c r="F23" s="172">
        <v>60000</v>
      </c>
      <c r="G23" s="147">
        <f t="shared" si="7"/>
        <v>60000</v>
      </c>
      <c r="H23" s="176">
        <v>1</v>
      </c>
      <c r="I23" s="177">
        <v>6000</v>
      </c>
      <c r="J23" s="145">
        <f t="shared" si="8"/>
        <v>6000</v>
      </c>
      <c r="K23" s="178">
        <v>1</v>
      </c>
      <c r="L23" s="172">
        <v>60000</v>
      </c>
      <c r="M23" s="147">
        <f t="shared" si="9"/>
        <v>60000</v>
      </c>
      <c r="N23" s="176">
        <v>1</v>
      </c>
      <c r="O23" s="177">
        <v>60000</v>
      </c>
      <c r="P23" s="148">
        <f t="shared" si="10"/>
        <v>60000</v>
      </c>
    </row>
    <row r="24" spans="1:16" x14ac:dyDescent="0.25">
      <c r="A24" s="8" t="s">
        <v>44</v>
      </c>
      <c r="B24" s="176">
        <v>1</v>
      </c>
      <c r="C24" s="177">
        <v>69000</v>
      </c>
      <c r="D24" s="145">
        <f t="shared" si="6"/>
        <v>69000</v>
      </c>
      <c r="E24" s="178">
        <v>1</v>
      </c>
      <c r="F24" s="172">
        <v>69000</v>
      </c>
      <c r="G24" s="147">
        <f t="shared" si="7"/>
        <v>69000</v>
      </c>
      <c r="H24" s="176">
        <v>1</v>
      </c>
      <c r="I24" s="177">
        <v>69000</v>
      </c>
      <c r="J24" s="145">
        <f t="shared" si="8"/>
        <v>69000</v>
      </c>
      <c r="K24" s="178">
        <v>1</v>
      </c>
      <c r="L24" s="172">
        <v>69000</v>
      </c>
      <c r="M24" s="147">
        <f t="shared" si="9"/>
        <v>69000</v>
      </c>
      <c r="N24" s="176">
        <v>1</v>
      </c>
      <c r="O24" s="177">
        <v>69000</v>
      </c>
      <c r="P24" s="148">
        <f t="shared" si="10"/>
        <v>69000</v>
      </c>
    </row>
    <row r="25" spans="1:16" x14ac:dyDescent="0.25">
      <c r="A25" s="8" t="s">
        <v>45</v>
      </c>
      <c r="B25" s="176">
        <v>4</v>
      </c>
      <c r="C25" s="177">
        <v>24000</v>
      </c>
      <c r="D25" s="145">
        <f t="shared" si="6"/>
        <v>96000</v>
      </c>
      <c r="E25" s="178">
        <v>4</v>
      </c>
      <c r="F25" s="172">
        <v>24000</v>
      </c>
      <c r="G25" s="147">
        <f t="shared" si="7"/>
        <v>96000</v>
      </c>
      <c r="H25" s="176">
        <v>6</v>
      </c>
      <c r="I25" s="177">
        <v>24000</v>
      </c>
      <c r="J25" s="145">
        <f t="shared" si="8"/>
        <v>144000</v>
      </c>
      <c r="K25" s="178">
        <v>6</v>
      </c>
      <c r="L25" s="172">
        <v>24000</v>
      </c>
      <c r="M25" s="147">
        <f t="shared" si="9"/>
        <v>144000</v>
      </c>
      <c r="N25" s="176">
        <v>6</v>
      </c>
      <c r="O25" s="177">
        <v>24000</v>
      </c>
      <c r="P25" s="148">
        <f t="shared" si="10"/>
        <v>144000</v>
      </c>
    </row>
    <row r="26" spans="1:16" x14ac:dyDescent="0.25">
      <c r="A26" s="182" t="s">
        <v>432</v>
      </c>
      <c r="B26" s="176">
        <v>2</v>
      </c>
      <c r="C26" s="177">
        <v>69000</v>
      </c>
      <c r="D26" s="145">
        <f t="shared" si="6"/>
        <v>138000</v>
      </c>
      <c r="E26" s="178">
        <v>2</v>
      </c>
      <c r="F26" s="172">
        <v>69000</v>
      </c>
      <c r="G26" s="147">
        <f t="shared" si="7"/>
        <v>138000</v>
      </c>
      <c r="H26" s="176">
        <v>3</v>
      </c>
      <c r="I26" s="177">
        <v>69000</v>
      </c>
      <c r="J26" s="145">
        <f t="shared" si="8"/>
        <v>207000</v>
      </c>
      <c r="K26" s="178">
        <v>4</v>
      </c>
      <c r="L26" s="172">
        <v>69000</v>
      </c>
      <c r="M26" s="147">
        <f t="shared" si="9"/>
        <v>276000</v>
      </c>
      <c r="N26" s="176">
        <v>2</v>
      </c>
      <c r="O26" s="177">
        <v>69000</v>
      </c>
      <c r="P26" s="148">
        <f t="shared" si="10"/>
        <v>138000</v>
      </c>
    </row>
    <row r="27" spans="1:16" x14ac:dyDescent="0.25">
      <c r="A27" s="182" t="s">
        <v>433</v>
      </c>
      <c r="B27" s="176">
        <v>1</v>
      </c>
      <c r="C27" s="177">
        <v>57000</v>
      </c>
      <c r="D27" s="145">
        <f t="shared" si="6"/>
        <v>57000</v>
      </c>
      <c r="E27" s="178">
        <v>1</v>
      </c>
      <c r="F27" s="172">
        <v>57000</v>
      </c>
      <c r="G27" s="147">
        <f t="shared" si="7"/>
        <v>57000</v>
      </c>
      <c r="H27" s="176">
        <v>2</v>
      </c>
      <c r="I27" s="177">
        <v>57000</v>
      </c>
      <c r="J27" s="145">
        <f t="shared" si="8"/>
        <v>114000</v>
      </c>
      <c r="K27" s="178">
        <v>2</v>
      </c>
      <c r="L27" s="172">
        <v>57000</v>
      </c>
      <c r="M27" s="147">
        <f t="shared" si="9"/>
        <v>114000</v>
      </c>
      <c r="N27" s="176">
        <v>2</v>
      </c>
      <c r="O27" s="177">
        <v>57000</v>
      </c>
      <c r="P27" s="148">
        <f t="shared" si="10"/>
        <v>114000</v>
      </c>
    </row>
    <row r="28" spans="1:16" x14ac:dyDescent="0.25">
      <c r="A28" s="182" t="s">
        <v>373</v>
      </c>
      <c r="B28" s="176"/>
      <c r="C28" s="177"/>
      <c r="D28" s="145">
        <f t="shared" si="6"/>
        <v>0</v>
      </c>
      <c r="E28" s="178"/>
      <c r="F28" s="172"/>
      <c r="G28" s="147">
        <f t="shared" si="7"/>
        <v>0</v>
      </c>
      <c r="H28" s="176"/>
      <c r="I28" s="177"/>
      <c r="J28" s="145">
        <f t="shared" si="8"/>
        <v>0</v>
      </c>
      <c r="K28" s="178"/>
      <c r="L28" s="172"/>
      <c r="M28" s="147">
        <f t="shared" si="9"/>
        <v>0</v>
      </c>
      <c r="N28" s="176"/>
      <c r="O28" s="177"/>
      <c r="P28" s="148">
        <f t="shared" si="10"/>
        <v>0</v>
      </c>
    </row>
    <row r="29" spans="1:16" x14ac:dyDescent="0.25">
      <c r="A29" s="182" t="s">
        <v>373</v>
      </c>
      <c r="B29" s="176"/>
      <c r="C29" s="177"/>
      <c r="D29" s="145">
        <f t="shared" si="6"/>
        <v>0</v>
      </c>
      <c r="E29" s="178"/>
      <c r="F29" s="172"/>
      <c r="G29" s="147">
        <f t="shared" si="7"/>
        <v>0</v>
      </c>
      <c r="H29" s="176"/>
      <c r="I29" s="177"/>
      <c r="J29" s="145">
        <f t="shared" si="8"/>
        <v>0</v>
      </c>
      <c r="K29" s="178"/>
      <c r="L29" s="172"/>
      <c r="M29" s="147">
        <f t="shared" si="9"/>
        <v>0</v>
      </c>
      <c r="N29" s="176"/>
      <c r="O29" s="177"/>
      <c r="P29" s="148">
        <f t="shared" si="10"/>
        <v>0</v>
      </c>
    </row>
    <row r="30" spans="1:16" x14ac:dyDescent="0.25">
      <c r="A30" s="182" t="s">
        <v>373</v>
      </c>
      <c r="B30" s="176"/>
      <c r="C30" s="177"/>
      <c r="D30" s="145">
        <f t="shared" si="6"/>
        <v>0</v>
      </c>
      <c r="E30" s="178"/>
      <c r="F30" s="172"/>
      <c r="G30" s="147">
        <f t="shared" si="7"/>
        <v>0</v>
      </c>
      <c r="H30" s="176"/>
      <c r="I30" s="177"/>
      <c r="J30" s="145">
        <f t="shared" si="8"/>
        <v>0</v>
      </c>
      <c r="K30" s="178"/>
      <c r="L30" s="172"/>
      <c r="M30" s="147">
        <f t="shared" si="9"/>
        <v>0</v>
      </c>
      <c r="N30" s="176"/>
      <c r="O30" s="177"/>
      <c r="P30" s="148">
        <f t="shared" si="10"/>
        <v>0</v>
      </c>
    </row>
    <row r="31" spans="1:16" s="33" customFormat="1" ht="14.4" x14ac:dyDescent="0.3">
      <c r="A31" s="9" t="s">
        <v>61</v>
      </c>
      <c r="B31" s="85">
        <f t="shared" ref="B31:P31" si="11">SUM(B21:B30)</f>
        <v>33</v>
      </c>
      <c r="C31"/>
      <c r="D31" s="145">
        <f t="shared" si="11"/>
        <v>1788000</v>
      </c>
      <c r="E31" s="87">
        <f t="shared" si="11"/>
        <v>37</v>
      </c>
      <c r="F31" s="146"/>
      <c r="G31" s="147">
        <f t="shared" si="11"/>
        <v>2016000</v>
      </c>
      <c r="H31" s="85">
        <f t="shared" si="11"/>
        <v>47</v>
      </c>
      <c r="I31"/>
      <c r="J31" s="145">
        <f t="shared" si="11"/>
        <v>2478000</v>
      </c>
      <c r="K31" s="87">
        <f t="shared" si="11"/>
        <v>52</v>
      </c>
      <c r="L31" s="146"/>
      <c r="M31" s="147">
        <f t="shared" si="11"/>
        <v>2829000</v>
      </c>
      <c r="N31" s="85">
        <f t="shared" si="11"/>
        <v>52</v>
      </c>
      <c r="O31"/>
      <c r="P31" s="148">
        <f t="shared" si="11"/>
        <v>2805000</v>
      </c>
    </row>
    <row r="32" spans="1:16" ht="14.4" x14ac:dyDescent="0.3">
      <c r="A32" s="8"/>
      <c r="C32"/>
      <c r="D32"/>
      <c r="E32"/>
      <c r="F32"/>
      <c r="G32"/>
      <c r="H32"/>
      <c r="I32"/>
      <c r="J32"/>
      <c r="K32"/>
      <c r="L32"/>
      <c r="M32"/>
      <c r="N32"/>
      <c r="O32"/>
      <c r="P32" s="149"/>
    </row>
    <row r="33" spans="1:16" s="33" customFormat="1" ht="15" thickBot="1" x14ac:dyDescent="0.35">
      <c r="A33" s="11" t="s">
        <v>46</v>
      </c>
      <c r="B33" s="88">
        <f t="shared" ref="B33:P33" si="12">B18+B31</f>
        <v>41.5</v>
      </c>
      <c r="C33" s="150"/>
      <c r="D33" s="151">
        <f t="shared" si="12"/>
        <v>2183000</v>
      </c>
      <c r="E33" s="89">
        <f t="shared" si="12"/>
        <v>47</v>
      </c>
      <c r="F33" s="142"/>
      <c r="G33" s="147">
        <f t="shared" si="12"/>
        <v>2501000</v>
      </c>
      <c r="H33" s="88">
        <f t="shared" si="12"/>
        <v>58.5</v>
      </c>
      <c r="I33" s="150"/>
      <c r="J33" s="151">
        <f t="shared" si="12"/>
        <v>3008500</v>
      </c>
      <c r="K33" s="89">
        <f t="shared" si="12"/>
        <v>63.5</v>
      </c>
      <c r="L33" s="142"/>
      <c r="M33" s="90">
        <f t="shared" si="12"/>
        <v>3361500</v>
      </c>
      <c r="N33" s="88">
        <f t="shared" si="12"/>
        <v>63.5</v>
      </c>
      <c r="O33" s="150"/>
      <c r="P33" s="152">
        <f t="shared" si="12"/>
        <v>3339500</v>
      </c>
    </row>
    <row r="34" spans="1:16" customFormat="1" ht="14.4" x14ac:dyDescent="0.3">
      <c r="B34" s="86"/>
      <c r="D34" s="82"/>
      <c r="E34" s="86"/>
      <c r="G34" s="82"/>
      <c r="H34" s="86"/>
      <c r="J34" s="82"/>
      <c r="K34" s="86"/>
      <c r="M34" s="82"/>
      <c r="N34" s="86"/>
      <c r="P34" s="82"/>
    </row>
    <row r="35" spans="1:16" customFormat="1" ht="15" thickBot="1" x14ac:dyDescent="0.35">
      <c r="B35" s="86"/>
      <c r="D35" s="82"/>
      <c r="E35" s="86"/>
      <c r="G35" s="82"/>
      <c r="H35" s="86"/>
      <c r="J35" s="82"/>
      <c r="K35" s="86"/>
      <c r="M35" s="82"/>
      <c r="N35" s="86"/>
      <c r="P35" s="82"/>
    </row>
    <row r="36" spans="1:16" ht="15" customHeight="1" x14ac:dyDescent="0.25">
      <c r="A36" s="218" t="s">
        <v>65</v>
      </c>
      <c r="B36" s="192" t="s">
        <v>4</v>
      </c>
      <c r="C36" s="192"/>
      <c r="D36" s="192"/>
      <c r="E36" s="192" t="s">
        <v>19</v>
      </c>
      <c r="F36" s="192"/>
      <c r="G36" s="192"/>
      <c r="H36" s="192" t="s">
        <v>20</v>
      </c>
      <c r="I36" s="192"/>
      <c r="J36" s="192"/>
      <c r="K36" s="192" t="s">
        <v>21</v>
      </c>
      <c r="L36" s="192"/>
      <c r="M36" s="192"/>
      <c r="N36" s="192" t="s">
        <v>22</v>
      </c>
      <c r="O36" s="192"/>
      <c r="P36" s="193"/>
    </row>
    <row r="37" spans="1:16" s="14" customFormat="1" ht="27.6" x14ac:dyDescent="0.3">
      <c r="A37" s="219"/>
      <c r="B37" s="12" t="s">
        <v>57</v>
      </c>
      <c r="C37" s="12" t="s">
        <v>59</v>
      </c>
      <c r="D37" s="12" t="s">
        <v>32</v>
      </c>
      <c r="E37" s="12" t="s">
        <v>57</v>
      </c>
      <c r="F37" s="12" t="s">
        <v>59</v>
      </c>
      <c r="G37" s="12" t="s">
        <v>32</v>
      </c>
      <c r="H37" s="12" t="s">
        <v>57</v>
      </c>
      <c r="I37" s="12" t="s">
        <v>59</v>
      </c>
      <c r="J37" s="12" t="s">
        <v>32</v>
      </c>
      <c r="K37" s="12" t="s">
        <v>57</v>
      </c>
      <c r="L37" s="12" t="s">
        <v>59</v>
      </c>
      <c r="M37" s="12" t="s">
        <v>32</v>
      </c>
      <c r="N37" s="12" t="s">
        <v>57</v>
      </c>
      <c r="O37" s="12" t="s">
        <v>59</v>
      </c>
      <c r="P37" s="13" t="s">
        <v>32</v>
      </c>
    </row>
    <row r="38" spans="1:16" x14ac:dyDescent="0.25">
      <c r="A38" s="6" t="s">
        <v>63</v>
      </c>
      <c r="B38" s="70"/>
      <c r="C38" s="7"/>
      <c r="D38" s="81"/>
      <c r="E38" s="70"/>
      <c r="F38" s="7"/>
      <c r="G38" s="81"/>
      <c r="H38" s="70"/>
      <c r="I38" s="7"/>
      <c r="J38" s="81"/>
      <c r="K38" s="70"/>
      <c r="L38" s="7"/>
      <c r="M38" s="81"/>
      <c r="N38" s="70"/>
      <c r="O38" s="7"/>
      <c r="P38" s="83"/>
    </row>
    <row r="39" spans="1:16" x14ac:dyDescent="0.25">
      <c r="A39" s="8" t="s">
        <v>47</v>
      </c>
      <c r="B39" s="176">
        <v>30</v>
      </c>
      <c r="C39" s="177">
        <v>5424</v>
      </c>
      <c r="D39" s="145">
        <f>B39*C39</f>
        <v>162720</v>
      </c>
      <c r="E39" s="178">
        <v>33</v>
      </c>
      <c r="F39" s="172">
        <v>5424</v>
      </c>
      <c r="G39" s="147">
        <f>E39*F39</f>
        <v>178992</v>
      </c>
      <c r="H39" s="176">
        <v>48</v>
      </c>
      <c r="I39" s="177">
        <v>5424</v>
      </c>
      <c r="J39" s="145">
        <f>H39*I39</f>
        <v>260352</v>
      </c>
      <c r="K39" s="178">
        <v>51</v>
      </c>
      <c r="L39" s="172">
        <v>5424</v>
      </c>
      <c r="M39" s="147">
        <f t="shared" ref="M39:M50" si="13">K39*L39</f>
        <v>276624</v>
      </c>
      <c r="N39" s="176">
        <v>51</v>
      </c>
      <c r="O39" s="177">
        <v>5424</v>
      </c>
      <c r="P39" s="148">
        <f>N39*O39</f>
        <v>276624</v>
      </c>
    </row>
    <row r="40" spans="1:16" x14ac:dyDescent="0.25">
      <c r="A40" s="8" t="s">
        <v>48</v>
      </c>
      <c r="B40" s="176">
        <v>0</v>
      </c>
      <c r="C40" s="177">
        <v>0</v>
      </c>
      <c r="D40" s="145">
        <f>B40*C40</f>
        <v>0</v>
      </c>
      <c r="E40" s="178">
        <v>0</v>
      </c>
      <c r="F40" s="172"/>
      <c r="G40" s="147">
        <f t="shared" ref="G40:G50" si="14">E40*F40</f>
        <v>0</v>
      </c>
      <c r="H40" s="176">
        <v>0</v>
      </c>
      <c r="I40" s="177">
        <v>0</v>
      </c>
      <c r="J40" s="145">
        <f t="shared" ref="J40:J50" si="15">H40*I40</f>
        <v>0</v>
      </c>
      <c r="K40" s="178">
        <v>0</v>
      </c>
      <c r="L40" s="172">
        <v>0</v>
      </c>
      <c r="M40" s="147">
        <f t="shared" si="13"/>
        <v>0</v>
      </c>
      <c r="N40" s="176">
        <v>0</v>
      </c>
      <c r="O40" s="177">
        <v>0</v>
      </c>
      <c r="P40" s="148">
        <f t="shared" ref="P40:P50" si="16">N40*O40</f>
        <v>0</v>
      </c>
    </row>
    <row r="41" spans="1:16" x14ac:dyDescent="0.25">
      <c r="A41" s="8" t="s">
        <v>49</v>
      </c>
      <c r="B41" s="176">
        <v>36</v>
      </c>
      <c r="C41" s="177">
        <v>3600</v>
      </c>
      <c r="D41" s="145">
        <f>B41*C41</f>
        <v>129600</v>
      </c>
      <c r="E41" s="178">
        <v>39</v>
      </c>
      <c r="F41" s="172">
        <v>3600</v>
      </c>
      <c r="G41" s="147">
        <f t="shared" si="14"/>
        <v>140400</v>
      </c>
      <c r="H41" s="176">
        <v>52</v>
      </c>
      <c r="I41" s="177">
        <v>3600</v>
      </c>
      <c r="J41" s="145">
        <f t="shared" si="15"/>
        <v>187200</v>
      </c>
      <c r="K41" s="178">
        <v>56</v>
      </c>
      <c r="L41" s="172">
        <v>3600</v>
      </c>
      <c r="M41" s="147">
        <f t="shared" si="13"/>
        <v>201600</v>
      </c>
      <c r="N41" s="176">
        <v>56</v>
      </c>
      <c r="O41" s="177">
        <v>3600</v>
      </c>
      <c r="P41" s="148">
        <f t="shared" si="16"/>
        <v>201600</v>
      </c>
    </row>
    <row r="42" spans="1:16" x14ac:dyDescent="0.25">
      <c r="A42" s="8" t="s">
        <v>50</v>
      </c>
      <c r="B42" s="176">
        <v>30</v>
      </c>
      <c r="C42" s="177">
        <v>125</v>
      </c>
      <c r="D42" s="145">
        <f t="shared" ref="D42:D50" si="17">B42*C42</f>
        <v>3750</v>
      </c>
      <c r="E42" s="178">
        <v>32</v>
      </c>
      <c r="F42" s="172">
        <v>125</v>
      </c>
      <c r="G42" s="147">
        <f t="shared" si="14"/>
        <v>4000</v>
      </c>
      <c r="H42" s="176">
        <v>48</v>
      </c>
      <c r="I42" s="177">
        <v>125</v>
      </c>
      <c r="J42" s="145">
        <f t="shared" si="15"/>
        <v>6000</v>
      </c>
      <c r="K42" s="178">
        <v>51</v>
      </c>
      <c r="L42" s="172">
        <v>125</v>
      </c>
      <c r="M42" s="147">
        <f t="shared" si="13"/>
        <v>6375</v>
      </c>
      <c r="N42" s="176">
        <v>51</v>
      </c>
      <c r="O42" s="177">
        <v>125</v>
      </c>
      <c r="P42" s="148">
        <f t="shared" si="16"/>
        <v>6375</v>
      </c>
    </row>
    <row r="43" spans="1:16" x14ac:dyDescent="0.25">
      <c r="A43" s="8" t="s">
        <v>51</v>
      </c>
      <c r="B43" s="176">
        <v>35</v>
      </c>
      <c r="C43" s="177">
        <v>32</v>
      </c>
      <c r="D43" s="145">
        <f t="shared" si="17"/>
        <v>1120</v>
      </c>
      <c r="E43" s="178">
        <v>39</v>
      </c>
      <c r="F43" s="172">
        <v>32</v>
      </c>
      <c r="G43" s="147">
        <f t="shared" si="14"/>
        <v>1248</v>
      </c>
      <c r="H43" s="176">
        <v>52</v>
      </c>
      <c r="I43" s="177">
        <v>32.44</v>
      </c>
      <c r="J43" s="145">
        <f t="shared" si="15"/>
        <v>1686.8799999999999</v>
      </c>
      <c r="K43" s="178">
        <v>56</v>
      </c>
      <c r="L43" s="172">
        <v>33</v>
      </c>
      <c r="M43" s="147">
        <f t="shared" si="13"/>
        <v>1848</v>
      </c>
      <c r="N43" s="176">
        <v>56</v>
      </c>
      <c r="O43" s="177">
        <v>35</v>
      </c>
      <c r="P43" s="148">
        <f t="shared" si="16"/>
        <v>1960</v>
      </c>
    </row>
    <row r="44" spans="1:16" x14ac:dyDescent="0.25">
      <c r="A44" s="8" t="s">
        <v>52</v>
      </c>
      <c r="B44" s="176">
        <v>41.5</v>
      </c>
      <c r="C44" s="177">
        <v>796</v>
      </c>
      <c r="D44" s="145">
        <f t="shared" si="17"/>
        <v>33034</v>
      </c>
      <c r="E44" s="178">
        <v>47</v>
      </c>
      <c r="F44" s="172">
        <v>812</v>
      </c>
      <c r="G44" s="147">
        <f t="shared" si="14"/>
        <v>38164</v>
      </c>
      <c r="H44" s="176">
        <v>58.5</v>
      </c>
      <c r="I44" s="177">
        <v>836</v>
      </c>
      <c r="J44" s="145">
        <f t="shared" si="15"/>
        <v>48906</v>
      </c>
      <c r="K44" s="178">
        <v>63.5</v>
      </c>
      <c r="L44" s="172">
        <v>816</v>
      </c>
      <c r="M44" s="147">
        <f t="shared" si="13"/>
        <v>51816</v>
      </c>
      <c r="N44" s="176">
        <v>63.5</v>
      </c>
      <c r="O44" s="177">
        <v>911</v>
      </c>
      <c r="P44" s="148">
        <f t="shared" si="16"/>
        <v>57848.5</v>
      </c>
    </row>
    <row r="45" spans="1:16" x14ac:dyDescent="0.25">
      <c r="A45" s="8" t="s">
        <v>53</v>
      </c>
      <c r="B45" s="176">
        <v>41.5</v>
      </c>
      <c r="C45" s="177">
        <v>3397</v>
      </c>
      <c r="D45" s="145">
        <f t="shared" si="17"/>
        <v>140975.5</v>
      </c>
      <c r="E45" s="178">
        <v>47</v>
      </c>
      <c r="F45" s="172">
        <v>3511</v>
      </c>
      <c r="G45" s="147">
        <f t="shared" si="14"/>
        <v>165017</v>
      </c>
      <c r="H45" s="176">
        <v>58.5</v>
      </c>
      <c r="I45" s="177">
        <v>3575</v>
      </c>
      <c r="J45" s="145">
        <f t="shared" si="15"/>
        <v>209137.5</v>
      </c>
      <c r="K45" s="178">
        <v>63.5</v>
      </c>
      <c r="L45" s="172">
        <v>3681</v>
      </c>
      <c r="M45" s="147">
        <f t="shared" si="13"/>
        <v>233743.5</v>
      </c>
      <c r="N45" s="176">
        <v>63.5</v>
      </c>
      <c r="O45" s="177">
        <v>3896</v>
      </c>
      <c r="P45" s="148">
        <f t="shared" si="16"/>
        <v>247396</v>
      </c>
    </row>
    <row r="46" spans="1:16" x14ac:dyDescent="0.25">
      <c r="A46" s="182" t="s">
        <v>373</v>
      </c>
      <c r="B46" s="176"/>
      <c r="C46" s="177"/>
      <c r="D46" s="145">
        <f t="shared" si="17"/>
        <v>0</v>
      </c>
      <c r="E46" s="178"/>
      <c r="F46" s="172"/>
      <c r="G46" s="147">
        <f t="shared" si="14"/>
        <v>0</v>
      </c>
      <c r="H46" s="176"/>
      <c r="I46" s="177"/>
      <c r="J46" s="145">
        <f t="shared" si="15"/>
        <v>0</v>
      </c>
      <c r="K46" s="178"/>
      <c r="L46" s="172"/>
      <c r="M46" s="147">
        <f t="shared" si="13"/>
        <v>0</v>
      </c>
      <c r="N46" s="176"/>
      <c r="O46" s="177"/>
      <c r="P46" s="148">
        <f t="shared" si="16"/>
        <v>0</v>
      </c>
    </row>
    <row r="47" spans="1:16" x14ac:dyDescent="0.25">
      <c r="A47" s="182" t="s">
        <v>373</v>
      </c>
      <c r="B47" s="176"/>
      <c r="C47" s="177"/>
      <c r="D47" s="145">
        <f t="shared" si="17"/>
        <v>0</v>
      </c>
      <c r="E47" s="178"/>
      <c r="F47" s="172"/>
      <c r="G47" s="147">
        <f t="shared" si="14"/>
        <v>0</v>
      </c>
      <c r="H47" s="176"/>
      <c r="I47" s="177"/>
      <c r="J47" s="145">
        <f t="shared" si="15"/>
        <v>0</v>
      </c>
      <c r="K47" s="178"/>
      <c r="L47" s="172"/>
      <c r="M47" s="147">
        <f t="shared" si="13"/>
        <v>0</v>
      </c>
      <c r="N47" s="176"/>
      <c r="O47" s="177"/>
      <c r="P47" s="148">
        <f t="shared" si="16"/>
        <v>0</v>
      </c>
    </row>
    <row r="48" spans="1:16" x14ac:dyDescent="0.25">
      <c r="A48" s="182" t="s">
        <v>373</v>
      </c>
      <c r="B48" s="176"/>
      <c r="C48" s="177"/>
      <c r="D48" s="145">
        <f t="shared" si="17"/>
        <v>0</v>
      </c>
      <c r="E48" s="178"/>
      <c r="F48" s="172"/>
      <c r="G48" s="147">
        <f t="shared" si="14"/>
        <v>0</v>
      </c>
      <c r="H48" s="176"/>
      <c r="I48" s="177"/>
      <c r="J48" s="145">
        <f t="shared" si="15"/>
        <v>0</v>
      </c>
      <c r="K48" s="178"/>
      <c r="L48" s="172"/>
      <c r="M48" s="147">
        <f t="shared" si="13"/>
        <v>0</v>
      </c>
      <c r="N48" s="176"/>
      <c r="O48" s="177"/>
      <c r="P48" s="148">
        <f t="shared" si="16"/>
        <v>0</v>
      </c>
    </row>
    <row r="49" spans="1:16" x14ac:dyDescent="0.25">
      <c r="A49" s="182" t="s">
        <v>373</v>
      </c>
      <c r="B49" s="176"/>
      <c r="C49" s="177"/>
      <c r="D49" s="145">
        <f t="shared" si="17"/>
        <v>0</v>
      </c>
      <c r="E49" s="178"/>
      <c r="F49" s="172"/>
      <c r="G49" s="147">
        <f t="shared" si="14"/>
        <v>0</v>
      </c>
      <c r="H49" s="176"/>
      <c r="I49" s="177"/>
      <c r="J49" s="145">
        <f t="shared" si="15"/>
        <v>0</v>
      </c>
      <c r="K49" s="178"/>
      <c r="L49" s="172"/>
      <c r="M49" s="147">
        <f t="shared" si="13"/>
        <v>0</v>
      </c>
      <c r="N49" s="176"/>
      <c r="O49" s="177"/>
      <c r="P49" s="148">
        <f t="shared" si="16"/>
        <v>0</v>
      </c>
    </row>
    <row r="50" spans="1:16" x14ac:dyDescent="0.25">
      <c r="A50" s="182" t="s">
        <v>373</v>
      </c>
      <c r="B50" s="176"/>
      <c r="C50" s="177"/>
      <c r="D50" s="145">
        <f t="shared" si="17"/>
        <v>0</v>
      </c>
      <c r="E50" s="178"/>
      <c r="F50" s="172"/>
      <c r="G50" s="147">
        <f t="shared" si="14"/>
        <v>0</v>
      </c>
      <c r="H50" s="176"/>
      <c r="I50" s="177"/>
      <c r="J50" s="145">
        <f t="shared" si="15"/>
        <v>0</v>
      </c>
      <c r="K50" s="178"/>
      <c r="L50" s="172"/>
      <c r="M50" s="147">
        <f t="shared" si="13"/>
        <v>0</v>
      </c>
      <c r="N50" s="176"/>
      <c r="O50" s="177"/>
      <c r="P50" s="148">
        <f t="shared" si="16"/>
        <v>0</v>
      </c>
    </row>
    <row r="51" spans="1:16" s="33" customFormat="1" ht="14.4" x14ac:dyDescent="0.3">
      <c r="A51" s="9" t="s">
        <v>54</v>
      </c>
      <c r="B51"/>
      <c r="C51"/>
      <c r="D51" s="145">
        <f>SUM(D39:D50)</f>
        <v>471199.5</v>
      </c>
      <c r="E51"/>
      <c r="F51"/>
      <c r="G51" s="147">
        <f>SUM(G39:G50)</f>
        <v>527821</v>
      </c>
      <c r="H51"/>
      <c r="I51"/>
      <c r="J51" s="145">
        <f>SUM(J39:J50)</f>
        <v>713282.38</v>
      </c>
      <c r="K51"/>
      <c r="L51"/>
      <c r="M51" s="147">
        <f>SUM(M39:M50)</f>
        <v>772006.5</v>
      </c>
      <c r="N51"/>
      <c r="O51"/>
      <c r="P51" s="148">
        <f>SUM(P39:P50)</f>
        <v>791803.5</v>
      </c>
    </row>
    <row r="52" spans="1:16" x14ac:dyDescent="0.25">
      <c r="A52" s="8"/>
      <c r="P52" s="84"/>
    </row>
    <row r="53" spans="1:16" x14ac:dyDescent="0.25">
      <c r="A53" s="6" t="s">
        <v>64</v>
      </c>
      <c r="B53" s="70"/>
      <c r="C53" s="7"/>
      <c r="D53" s="81"/>
      <c r="E53" s="70"/>
      <c r="F53" s="7"/>
      <c r="G53" s="81"/>
      <c r="H53" s="70"/>
      <c r="I53" s="7"/>
      <c r="J53" s="81"/>
      <c r="K53" s="70"/>
      <c r="L53" s="7"/>
      <c r="M53" s="81"/>
      <c r="N53" s="70"/>
      <c r="O53" s="7"/>
      <c r="P53" s="83"/>
    </row>
    <row r="54" spans="1:16" x14ac:dyDescent="0.25">
      <c r="A54" s="8" t="s">
        <v>47</v>
      </c>
      <c r="B54" s="176"/>
      <c r="C54" s="177"/>
      <c r="D54" s="145">
        <f>B54*C54</f>
        <v>0</v>
      </c>
      <c r="E54" s="178"/>
      <c r="F54" s="172"/>
      <c r="G54" s="147">
        <f>E54*F54</f>
        <v>0</v>
      </c>
      <c r="H54" s="176"/>
      <c r="I54" s="177"/>
      <c r="J54" s="145">
        <f t="shared" ref="J54:J65" si="18">H54*I54</f>
        <v>0</v>
      </c>
      <c r="K54" s="178"/>
      <c r="L54" s="172"/>
      <c r="M54" s="147">
        <f t="shared" ref="M54:M65" si="19">K54*L54</f>
        <v>0</v>
      </c>
      <c r="N54" s="176"/>
      <c r="O54" s="177"/>
      <c r="P54" s="148">
        <f t="shared" ref="P54:P65" si="20">N54*O54</f>
        <v>0</v>
      </c>
    </row>
    <row r="55" spans="1:16" x14ac:dyDescent="0.25">
      <c r="A55" s="8" t="s">
        <v>48</v>
      </c>
      <c r="B55" s="176"/>
      <c r="C55" s="177"/>
      <c r="D55" s="145">
        <f t="shared" ref="D55:D65" si="21">B55*C55</f>
        <v>0</v>
      </c>
      <c r="E55" s="178"/>
      <c r="F55" s="172"/>
      <c r="G55" s="147">
        <f t="shared" ref="G55:G65" si="22">E55*F55</f>
        <v>0</v>
      </c>
      <c r="H55" s="176"/>
      <c r="I55" s="177"/>
      <c r="J55" s="145">
        <f t="shared" si="18"/>
        <v>0</v>
      </c>
      <c r="K55" s="178"/>
      <c r="L55" s="172"/>
      <c r="M55" s="147">
        <f t="shared" si="19"/>
        <v>0</v>
      </c>
      <c r="N55" s="176"/>
      <c r="O55" s="177"/>
      <c r="P55" s="148">
        <f t="shared" si="20"/>
        <v>0</v>
      </c>
    </row>
    <row r="56" spans="1:16" x14ac:dyDescent="0.25">
      <c r="A56" s="8" t="s">
        <v>49</v>
      </c>
      <c r="B56" s="176"/>
      <c r="C56" s="177"/>
      <c r="D56" s="145">
        <f t="shared" si="21"/>
        <v>0</v>
      </c>
      <c r="E56" s="178"/>
      <c r="F56" s="172"/>
      <c r="G56" s="147">
        <f t="shared" si="22"/>
        <v>0</v>
      </c>
      <c r="H56" s="176"/>
      <c r="I56" s="177"/>
      <c r="J56" s="145">
        <f t="shared" si="18"/>
        <v>0</v>
      </c>
      <c r="K56" s="178"/>
      <c r="L56" s="172"/>
      <c r="M56" s="147">
        <f t="shared" si="19"/>
        <v>0</v>
      </c>
      <c r="N56" s="176"/>
      <c r="O56" s="177"/>
      <c r="P56" s="148">
        <f t="shared" si="20"/>
        <v>0</v>
      </c>
    </row>
    <row r="57" spans="1:16" x14ac:dyDescent="0.25">
      <c r="A57" s="8" t="s">
        <v>53</v>
      </c>
      <c r="B57" s="176">
        <v>0</v>
      </c>
      <c r="C57" s="177">
        <v>0</v>
      </c>
      <c r="D57" s="145">
        <f t="shared" si="21"/>
        <v>0</v>
      </c>
      <c r="E57" s="178"/>
      <c r="F57" s="172"/>
      <c r="G57" s="147">
        <f t="shared" si="22"/>
        <v>0</v>
      </c>
      <c r="H57" s="176"/>
      <c r="I57" s="177"/>
      <c r="J57" s="145">
        <f t="shared" si="18"/>
        <v>0</v>
      </c>
      <c r="K57" s="178"/>
      <c r="L57" s="172"/>
      <c r="M57" s="147">
        <f t="shared" si="19"/>
        <v>0</v>
      </c>
      <c r="N57" s="176"/>
      <c r="O57" s="177"/>
      <c r="P57" s="148">
        <f t="shared" si="20"/>
        <v>0</v>
      </c>
    </row>
    <row r="58" spans="1:16" x14ac:dyDescent="0.25">
      <c r="A58" s="8" t="s">
        <v>51</v>
      </c>
      <c r="B58" s="176"/>
      <c r="C58" s="177"/>
      <c r="D58" s="145">
        <f t="shared" si="21"/>
        <v>0</v>
      </c>
      <c r="E58" s="178"/>
      <c r="F58" s="172"/>
      <c r="G58" s="147">
        <f t="shared" si="22"/>
        <v>0</v>
      </c>
      <c r="H58" s="176"/>
      <c r="I58" s="177"/>
      <c r="J58" s="145">
        <f t="shared" si="18"/>
        <v>0</v>
      </c>
      <c r="K58" s="178"/>
      <c r="L58" s="172"/>
      <c r="M58" s="147">
        <f t="shared" si="19"/>
        <v>0</v>
      </c>
      <c r="N58" s="176"/>
      <c r="O58" s="177"/>
      <c r="P58" s="148">
        <f t="shared" si="20"/>
        <v>0</v>
      </c>
    </row>
    <row r="59" spans="1:16" x14ac:dyDescent="0.25">
      <c r="A59" s="8" t="s">
        <v>52</v>
      </c>
      <c r="B59" s="176"/>
      <c r="C59" s="177"/>
      <c r="D59" s="145">
        <f t="shared" si="21"/>
        <v>0</v>
      </c>
      <c r="E59" s="178"/>
      <c r="F59" s="172"/>
      <c r="G59" s="147">
        <f t="shared" si="22"/>
        <v>0</v>
      </c>
      <c r="H59" s="176"/>
      <c r="I59" s="177"/>
      <c r="J59" s="145">
        <f t="shared" si="18"/>
        <v>0</v>
      </c>
      <c r="K59" s="178"/>
      <c r="L59" s="172"/>
      <c r="M59" s="147">
        <f t="shared" si="19"/>
        <v>0</v>
      </c>
      <c r="N59" s="176"/>
      <c r="O59" s="177"/>
      <c r="P59" s="148">
        <f t="shared" si="20"/>
        <v>0</v>
      </c>
    </row>
    <row r="60" spans="1:16" x14ac:dyDescent="0.25">
      <c r="A60" s="8" t="s">
        <v>50</v>
      </c>
      <c r="B60" s="176"/>
      <c r="C60" s="177"/>
      <c r="D60" s="145">
        <f t="shared" si="21"/>
        <v>0</v>
      </c>
      <c r="E60" s="178"/>
      <c r="F60" s="172"/>
      <c r="G60" s="147">
        <f t="shared" si="22"/>
        <v>0</v>
      </c>
      <c r="H60" s="176"/>
      <c r="I60" s="177"/>
      <c r="J60" s="145">
        <f t="shared" si="18"/>
        <v>0</v>
      </c>
      <c r="K60" s="178"/>
      <c r="L60" s="172"/>
      <c r="M60" s="147">
        <f t="shared" si="19"/>
        <v>0</v>
      </c>
      <c r="N60" s="176"/>
      <c r="O60" s="177"/>
      <c r="P60" s="148">
        <f t="shared" si="20"/>
        <v>0</v>
      </c>
    </row>
    <row r="61" spans="1:16" x14ac:dyDescent="0.25">
      <c r="A61" s="182" t="s">
        <v>373</v>
      </c>
      <c r="B61" s="176"/>
      <c r="C61" s="177"/>
      <c r="D61" s="145">
        <f t="shared" si="21"/>
        <v>0</v>
      </c>
      <c r="E61" s="178"/>
      <c r="F61" s="172"/>
      <c r="G61" s="147">
        <f t="shared" si="22"/>
        <v>0</v>
      </c>
      <c r="H61" s="176"/>
      <c r="I61" s="177"/>
      <c r="J61" s="145">
        <f t="shared" si="18"/>
        <v>0</v>
      </c>
      <c r="K61" s="178"/>
      <c r="L61" s="172"/>
      <c r="M61" s="147">
        <f t="shared" si="19"/>
        <v>0</v>
      </c>
      <c r="N61" s="176"/>
      <c r="O61" s="177"/>
      <c r="P61" s="148">
        <f t="shared" si="20"/>
        <v>0</v>
      </c>
    </row>
    <row r="62" spans="1:16" x14ac:dyDescent="0.25">
      <c r="A62" s="182" t="s">
        <v>373</v>
      </c>
      <c r="B62" s="176"/>
      <c r="C62" s="177"/>
      <c r="D62" s="145">
        <f t="shared" si="21"/>
        <v>0</v>
      </c>
      <c r="E62" s="178"/>
      <c r="F62" s="172"/>
      <c r="G62" s="147">
        <f t="shared" si="22"/>
        <v>0</v>
      </c>
      <c r="H62" s="176"/>
      <c r="I62" s="177"/>
      <c r="J62" s="145">
        <f t="shared" si="18"/>
        <v>0</v>
      </c>
      <c r="K62" s="178"/>
      <c r="L62" s="172"/>
      <c r="M62" s="147">
        <f t="shared" si="19"/>
        <v>0</v>
      </c>
      <c r="N62" s="176"/>
      <c r="O62" s="177"/>
      <c r="P62" s="148">
        <f t="shared" si="20"/>
        <v>0</v>
      </c>
    </row>
    <row r="63" spans="1:16" x14ac:dyDescent="0.25">
      <c r="A63" s="182" t="s">
        <v>373</v>
      </c>
      <c r="B63" s="176"/>
      <c r="C63" s="177"/>
      <c r="D63" s="145">
        <f t="shared" si="21"/>
        <v>0</v>
      </c>
      <c r="E63" s="178"/>
      <c r="F63" s="172"/>
      <c r="G63" s="147">
        <f t="shared" si="22"/>
        <v>0</v>
      </c>
      <c r="H63" s="176"/>
      <c r="I63" s="177"/>
      <c r="J63" s="145">
        <f t="shared" si="18"/>
        <v>0</v>
      </c>
      <c r="K63" s="178"/>
      <c r="L63" s="172"/>
      <c r="M63" s="147">
        <f t="shared" si="19"/>
        <v>0</v>
      </c>
      <c r="N63" s="176"/>
      <c r="O63" s="177"/>
      <c r="P63" s="148">
        <f t="shared" si="20"/>
        <v>0</v>
      </c>
    </row>
    <row r="64" spans="1:16" x14ac:dyDescent="0.25">
      <c r="A64" s="182" t="s">
        <v>373</v>
      </c>
      <c r="B64" s="176"/>
      <c r="C64" s="177"/>
      <c r="D64" s="145">
        <f t="shared" si="21"/>
        <v>0</v>
      </c>
      <c r="E64" s="178"/>
      <c r="F64" s="172"/>
      <c r="G64" s="147">
        <f t="shared" si="22"/>
        <v>0</v>
      </c>
      <c r="H64" s="176"/>
      <c r="I64" s="177"/>
      <c r="J64" s="145">
        <f t="shared" si="18"/>
        <v>0</v>
      </c>
      <c r="K64" s="178"/>
      <c r="L64" s="172"/>
      <c r="M64" s="147">
        <f t="shared" si="19"/>
        <v>0</v>
      </c>
      <c r="N64" s="176"/>
      <c r="O64" s="177"/>
      <c r="P64" s="148">
        <f t="shared" si="20"/>
        <v>0</v>
      </c>
    </row>
    <row r="65" spans="1:16" x14ac:dyDescent="0.25">
      <c r="A65" s="182" t="s">
        <v>373</v>
      </c>
      <c r="B65" s="176"/>
      <c r="C65" s="177"/>
      <c r="D65" s="145">
        <f t="shared" si="21"/>
        <v>0</v>
      </c>
      <c r="E65" s="178"/>
      <c r="F65" s="172"/>
      <c r="G65" s="147">
        <f t="shared" si="22"/>
        <v>0</v>
      </c>
      <c r="H65" s="176"/>
      <c r="I65" s="177"/>
      <c r="J65" s="145">
        <f t="shared" si="18"/>
        <v>0</v>
      </c>
      <c r="K65" s="178"/>
      <c r="L65" s="172"/>
      <c r="M65" s="147">
        <f t="shared" si="19"/>
        <v>0</v>
      </c>
      <c r="N65" s="176"/>
      <c r="O65" s="177"/>
      <c r="P65" s="148">
        <f t="shared" si="20"/>
        <v>0</v>
      </c>
    </row>
    <row r="66" spans="1:16" s="33" customFormat="1" ht="14.4" x14ac:dyDescent="0.3">
      <c r="A66" s="9" t="s">
        <v>55</v>
      </c>
      <c r="B66"/>
      <c r="C66"/>
      <c r="D66" s="145">
        <f t="shared" ref="D66:P66" si="23">SUM(D54:D65)</f>
        <v>0</v>
      </c>
      <c r="E66"/>
      <c r="F66"/>
      <c r="G66" s="147">
        <f t="shared" si="23"/>
        <v>0</v>
      </c>
      <c r="H66"/>
      <c r="I66"/>
      <c r="J66" s="145">
        <f t="shared" si="23"/>
        <v>0</v>
      </c>
      <c r="K66"/>
      <c r="L66"/>
      <c r="M66" s="147">
        <f t="shared" si="23"/>
        <v>0</v>
      </c>
      <c r="N66"/>
      <c r="O66"/>
      <c r="P66" s="148">
        <f t="shared" si="23"/>
        <v>0</v>
      </c>
    </row>
    <row r="67" spans="1:16" x14ac:dyDescent="0.25">
      <c r="A67" s="15"/>
      <c r="P67" s="84"/>
    </row>
    <row r="68" spans="1:16" s="33" customFormat="1" ht="15" thickBot="1" x14ac:dyDescent="0.35">
      <c r="A68" s="11" t="s">
        <v>56</v>
      </c>
      <c r="B68" s="142"/>
      <c r="C68" s="142"/>
      <c r="D68" s="151">
        <f t="shared" ref="D68:P68" si="24">D51+D66</f>
        <v>471199.5</v>
      </c>
      <c r="E68" s="142"/>
      <c r="F68" s="142"/>
      <c r="G68" s="157">
        <f t="shared" si="24"/>
        <v>527821</v>
      </c>
      <c r="H68" s="142"/>
      <c r="I68" s="142"/>
      <c r="J68" s="151">
        <f t="shared" si="24"/>
        <v>713282.38</v>
      </c>
      <c r="K68" s="142"/>
      <c r="L68" s="142"/>
      <c r="M68" s="157">
        <f t="shared" si="24"/>
        <v>772006.5</v>
      </c>
      <c r="N68" s="142"/>
      <c r="O68" s="142"/>
      <c r="P68" s="152">
        <f t="shared" si="24"/>
        <v>791803.5</v>
      </c>
    </row>
    <row r="69" spans="1:16" ht="14.4" thickBot="1" x14ac:dyDescent="0.3">
      <c r="A69" s="76"/>
    </row>
    <row r="70" spans="1:16" s="33" customFormat="1" ht="14.4" x14ac:dyDescent="0.3">
      <c r="A70" s="78" t="s">
        <v>104</v>
      </c>
      <c r="B70" s="96">
        <f>B18+B51</f>
        <v>8.5</v>
      </c>
      <c r="C70" s="143"/>
      <c r="D70" s="154">
        <f>D18+D51</f>
        <v>866199.5</v>
      </c>
      <c r="E70" s="97">
        <f>E18+E51</f>
        <v>10</v>
      </c>
      <c r="F70" s="143"/>
      <c r="G70" s="155">
        <f>G18+G51</f>
        <v>1012821</v>
      </c>
      <c r="H70" s="96">
        <f>H18+H51</f>
        <v>11.5</v>
      </c>
      <c r="I70" s="143"/>
      <c r="J70" s="154">
        <f>J18+J51</f>
        <v>1243782.3799999999</v>
      </c>
      <c r="K70" s="97">
        <f>K18+K51</f>
        <v>11.5</v>
      </c>
      <c r="L70" s="143"/>
      <c r="M70" s="98">
        <f>M18+M51</f>
        <v>1304506.5</v>
      </c>
      <c r="N70" s="96">
        <f>N18+N51</f>
        <v>11.5</v>
      </c>
      <c r="O70" s="143"/>
      <c r="P70" s="156">
        <f>P18+P51</f>
        <v>1326303.5</v>
      </c>
    </row>
    <row r="71" spans="1:16" x14ac:dyDescent="0.25">
      <c r="A71" s="15"/>
      <c r="C71" s="91"/>
      <c r="D71" s="93"/>
      <c r="F71" s="91"/>
      <c r="G71" s="93"/>
      <c r="I71" s="91"/>
      <c r="J71" s="93"/>
      <c r="L71" s="91"/>
      <c r="M71" s="93"/>
      <c r="O71" s="91"/>
      <c r="P71" s="95"/>
    </row>
    <row r="72" spans="1:16" s="33" customFormat="1" ht="15" thickBot="1" x14ac:dyDescent="0.35">
      <c r="A72" s="77" t="s">
        <v>66</v>
      </c>
      <c r="B72" s="88">
        <f>B31+B66</f>
        <v>33</v>
      </c>
      <c r="C72" s="142"/>
      <c r="D72" s="151">
        <f>D31+D66</f>
        <v>1788000</v>
      </c>
      <c r="E72" s="89">
        <f>E31+E66</f>
        <v>37</v>
      </c>
      <c r="F72" s="142"/>
      <c r="G72" s="157">
        <f>G31+G66</f>
        <v>2016000</v>
      </c>
      <c r="H72" s="88">
        <f>H31+H66</f>
        <v>47</v>
      </c>
      <c r="I72" s="142"/>
      <c r="J72" s="151">
        <f>J31+J66</f>
        <v>2478000</v>
      </c>
      <c r="K72" s="89">
        <f>K31+K66</f>
        <v>52</v>
      </c>
      <c r="L72" s="142"/>
      <c r="M72" s="157">
        <f>M31+M66</f>
        <v>2829000</v>
      </c>
      <c r="N72" s="88">
        <f>N31+N66</f>
        <v>52</v>
      </c>
      <c r="O72" s="142"/>
      <c r="P72" s="152">
        <f>P31+P66</f>
        <v>2805000</v>
      </c>
    </row>
    <row r="73" spans="1:16" customFormat="1" ht="15" thickBot="1" x14ac:dyDescent="0.35">
      <c r="B73" s="86"/>
      <c r="C73" s="92"/>
      <c r="D73" s="94"/>
      <c r="E73" s="86"/>
      <c r="F73" s="92"/>
      <c r="G73" s="94"/>
      <c r="H73" s="86"/>
      <c r="I73" s="92"/>
      <c r="J73" s="94"/>
      <c r="K73" s="86"/>
      <c r="L73" s="92"/>
      <c r="M73" s="94"/>
      <c r="N73" s="86"/>
      <c r="O73" s="92"/>
      <c r="P73" s="94"/>
    </row>
    <row r="74" spans="1:16" s="33" customFormat="1" ht="15" thickBot="1" x14ac:dyDescent="0.35">
      <c r="A74" s="79" t="s">
        <v>67</v>
      </c>
      <c r="B74" s="99">
        <f>B70+B72</f>
        <v>41.5</v>
      </c>
      <c r="C74" s="144"/>
      <c r="D74" s="159">
        <f t="shared" ref="D74:P74" si="25">D70+D72</f>
        <v>2654199.5</v>
      </c>
      <c r="E74" s="100">
        <f t="shared" si="25"/>
        <v>47</v>
      </c>
      <c r="F74" s="144"/>
      <c r="G74" s="136">
        <f t="shared" si="25"/>
        <v>3028821</v>
      </c>
      <c r="H74" s="99">
        <f t="shared" si="25"/>
        <v>58.5</v>
      </c>
      <c r="I74" s="144"/>
      <c r="J74" s="159">
        <f t="shared" si="25"/>
        <v>3721782.38</v>
      </c>
      <c r="K74" s="100">
        <f t="shared" si="25"/>
        <v>63.5</v>
      </c>
      <c r="L74" s="144"/>
      <c r="M74" s="136">
        <f t="shared" si="25"/>
        <v>4133506.5</v>
      </c>
      <c r="N74" s="99">
        <f t="shared" si="25"/>
        <v>63.5</v>
      </c>
      <c r="O74" s="144"/>
      <c r="P74" s="153">
        <f t="shared" si="25"/>
        <v>4131303.5</v>
      </c>
    </row>
    <row r="75" spans="1:16" x14ac:dyDescent="0.25"/>
    <row r="76" spans="1:16" x14ac:dyDescent="0.25">
      <c r="A76" s="217" t="s">
        <v>340</v>
      </c>
      <c r="B76" s="217"/>
      <c r="C76" s="217"/>
      <c r="D76" s="217"/>
      <c r="E76" s="217"/>
      <c r="F76" s="217"/>
      <c r="G76" s="217"/>
      <c r="H76" s="217"/>
      <c r="I76" s="217"/>
      <c r="J76" s="217"/>
      <c r="K76" s="217"/>
      <c r="L76" s="217"/>
      <c r="M76" s="217"/>
      <c r="N76" s="217"/>
      <c r="O76" s="217"/>
      <c r="P76" s="217"/>
    </row>
    <row r="77" spans="1:16" x14ac:dyDescent="0.25"/>
  </sheetData>
  <sheetProtection algorithmName="SHA-512" hashValue="WonPADCzH66D1UpO7f1eDiBKYS5D114kZL7jyqhDgRBvadCve1wfZQWG/TXqWG/UeovsWNz4LiNnoH4M3k7DtA==" saltValue="Zl2hBZqm7fLjEkYaPPvjVA==" spinCount="100000" sheet="1" selectLockedCells="1"/>
  <mergeCells count="14">
    <mergeCell ref="A1:G1"/>
    <mergeCell ref="A76:P76"/>
    <mergeCell ref="K36:M36"/>
    <mergeCell ref="N36:P36"/>
    <mergeCell ref="A3:A4"/>
    <mergeCell ref="A36:A37"/>
    <mergeCell ref="B36:D36"/>
    <mergeCell ref="E36:G36"/>
    <mergeCell ref="H36:J36"/>
    <mergeCell ref="N3:P3"/>
    <mergeCell ref="E3:G3"/>
    <mergeCell ref="H3:J3"/>
    <mergeCell ref="K3:M3"/>
    <mergeCell ref="B3:D3"/>
  </mergeCells>
  <pageMargins left="0.25" right="0.25" top="0.75" bottom="0.75" header="0.3" footer="0.3"/>
  <pageSetup scale="69" fitToHeight="0" orientation="landscape" r:id="rId1"/>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6"/>
  <sheetViews>
    <sheetView showGridLines="0" topLeftCell="A17" workbookViewId="0">
      <selection activeCell="B35" sqref="B35"/>
    </sheetView>
  </sheetViews>
  <sheetFormatPr defaultColWidth="0" defaultRowHeight="13.8" zeroHeight="1" x14ac:dyDescent="0.25"/>
  <cols>
    <col min="1" max="1" width="3.44140625" style="1" customWidth="1"/>
    <col min="2" max="2" width="33.77734375" style="1" customWidth="1"/>
    <col min="3" max="7" width="18.6640625" style="1" customWidth="1"/>
    <col min="8" max="8" width="9.109375" style="1" customWidth="1"/>
    <col min="9" max="16384" width="9.109375" style="1" hidden="1"/>
  </cols>
  <sheetData>
    <row r="1" spans="1:8" ht="18.600000000000001" thickBot="1" x14ac:dyDescent="0.4">
      <c r="A1" s="213" t="s">
        <v>68</v>
      </c>
      <c r="B1" s="214"/>
      <c r="C1" s="214"/>
      <c r="D1" s="214"/>
      <c r="E1" s="214"/>
      <c r="F1" s="214"/>
      <c r="G1" s="215"/>
    </row>
    <row r="2" spans="1:8" x14ac:dyDescent="0.25">
      <c r="A2" s="28"/>
      <c r="C2" s="1" t="s">
        <v>1</v>
      </c>
      <c r="G2" s="10"/>
    </row>
    <row r="3" spans="1:8" x14ac:dyDescent="0.25">
      <c r="A3" s="102" t="s">
        <v>69</v>
      </c>
      <c r="B3" s="23"/>
      <c r="C3" s="23"/>
      <c r="D3" s="23"/>
      <c r="E3" s="23"/>
      <c r="F3" s="23"/>
      <c r="G3" s="103"/>
      <c r="H3" s="24"/>
    </row>
    <row r="4" spans="1:8" ht="14.4" thickBot="1" x14ac:dyDescent="0.3">
      <c r="A4" s="28"/>
      <c r="G4" s="10"/>
    </row>
    <row r="5" spans="1:8" ht="33" customHeight="1" x14ac:dyDescent="0.25">
      <c r="A5" s="218" t="s">
        <v>105</v>
      </c>
      <c r="B5" s="226"/>
      <c r="C5" s="19" t="s">
        <v>4</v>
      </c>
      <c r="D5" s="19" t="s">
        <v>19</v>
      </c>
      <c r="E5" s="19" t="s">
        <v>20</v>
      </c>
      <c r="F5" s="19" t="s">
        <v>21</v>
      </c>
      <c r="G5" s="20" t="s">
        <v>22</v>
      </c>
    </row>
    <row r="6" spans="1:8" x14ac:dyDescent="0.25">
      <c r="A6" s="25" t="s">
        <v>103</v>
      </c>
      <c r="B6" s="26"/>
      <c r="C6" s="26"/>
      <c r="D6" s="26"/>
      <c r="E6" s="26"/>
      <c r="F6" s="26"/>
      <c r="G6" s="27"/>
    </row>
    <row r="7" spans="1:8" x14ac:dyDescent="0.25">
      <c r="A7" s="28"/>
      <c r="B7" s="182" t="s">
        <v>70</v>
      </c>
      <c r="C7" s="179">
        <v>14000</v>
      </c>
      <c r="D7" s="180">
        <v>16800</v>
      </c>
      <c r="E7" s="179">
        <v>21000</v>
      </c>
      <c r="F7" s="180">
        <v>23500</v>
      </c>
      <c r="G7" s="181">
        <v>25500</v>
      </c>
    </row>
    <row r="8" spans="1:8" x14ac:dyDescent="0.25">
      <c r="A8" s="28"/>
      <c r="B8" s="182" t="s">
        <v>71</v>
      </c>
      <c r="C8" s="179">
        <v>3000</v>
      </c>
      <c r="D8" s="180">
        <v>3200</v>
      </c>
      <c r="E8" s="179">
        <v>3500</v>
      </c>
      <c r="F8" s="180">
        <v>4200</v>
      </c>
      <c r="G8" s="181">
        <v>4500</v>
      </c>
    </row>
    <row r="9" spans="1:8" x14ac:dyDescent="0.25">
      <c r="A9" s="28"/>
      <c r="B9" s="182" t="s">
        <v>420</v>
      </c>
      <c r="C9" s="179">
        <v>9800</v>
      </c>
      <c r="D9" s="180">
        <v>13200</v>
      </c>
      <c r="E9" s="179">
        <v>15800</v>
      </c>
      <c r="F9" s="180">
        <v>18200</v>
      </c>
      <c r="G9" s="181">
        <v>19200</v>
      </c>
    </row>
    <row r="10" spans="1:8" x14ac:dyDescent="0.25">
      <c r="A10" s="28"/>
      <c r="B10" s="182" t="s">
        <v>72</v>
      </c>
      <c r="C10" s="179">
        <v>15000</v>
      </c>
      <c r="D10" s="180">
        <v>18000</v>
      </c>
      <c r="E10" s="179">
        <v>21000</v>
      </c>
      <c r="F10" s="180">
        <v>24000</v>
      </c>
      <c r="G10" s="181">
        <v>26500</v>
      </c>
    </row>
    <row r="11" spans="1:8" x14ac:dyDescent="0.25">
      <c r="A11" s="28"/>
      <c r="B11" s="182" t="s">
        <v>73</v>
      </c>
      <c r="C11" s="179">
        <v>14000</v>
      </c>
      <c r="D11" s="180">
        <v>14000</v>
      </c>
      <c r="E11" s="179">
        <v>25500</v>
      </c>
      <c r="F11" s="180">
        <v>25500</v>
      </c>
      <c r="G11" s="181">
        <v>25500</v>
      </c>
    </row>
    <row r="12" spans="1:8" x14ac:dyDescent="0.25">
      <c r="A12" s="28"/>
      <c r="B12" s="182" t="s">
        <v>83</v>
      </c>
      <c r="C12" s="179"/>
      <c r="D12" s="180"/>
      <c r="E12" s="179"/>
      <c r="F12" s="180"/>
      <c r="G12" s="181"/>
    </row>
    <row r="13" spans="1:8" x14ac:dyDescent="0.25">
      <c r="A13" s="28"/>
      <c r="B13" s="182" t="s">
        <v>431</v>
      </c>
      <c r="C13" s="179">
        <v>24000</v>
      </c>
      <c r="D13" s="180">
        <v>32500</v>
      </c>
      <c r="E13" s="179">
        <v>58000</v>
      </c>
      <c r="F13" s="180">
        <v>65000</v>
      </c>
      <c r="G13" s="181">
        <v>72000</v>
      </c>
    </row>
    <row r="14" spans="1:8" x14ac:dyDescent="0.25">
      <c r="A14" s="28"/>
      <c r="B14" s="182"/>
      <c r="C14" s="179"/>
      <c r="D14" s="180"/>
      <c r="E14" s="179"/>
      <c r="F14" s="180"/>
      <c r="G14" s="181"/>
    </row>
    <row r="15" spans="1:8" x14ac:dyDescent="0.25">
      <c r="A15" s="25" t="s">
        <v>74</v>
      </c>
      <c r="B15" s="26"/>
      <c r="C15" s="26"/>
      <c r="D15" s="26"/>
      <c r="E15" s="26"/>
      <c r="F15" s="26"/>
      <c r="G15" s="27"/>
    </row>
    <row r="16" spans="1:8" x14ac:dyDescent="0.25">
      <c r="A16" s="28"/>
      <c r="B16" s="182" t="s">
        <v>75</v>
      </c>
      <c r="C16" s="179"/>
      <c r="D16" s="180"/>
      <c r="E16" s="179"/>
      <c r="F16" s="180"/>
      <c r="G16" s="181"/>
    </row>
    <row r="17" spans="1:7" x14ac:dyDescent="0.25">
      <c r="A17" s="28"/>
      <c r="B17" s="182" t="s">
        <v>83</v>
      </c>
      <c r="C17" s="179"/>
      <c r="D17" s="180"/>
      <c r="E17" s="179"/>
      <c r="F17" s="180"/>
      <c r="G17" s="181"/>
    </row>
    <row r="18" spans="1:7" x14ac:dyDescent="0.25">
      <c r="A18" s="28"/>
      <c r="B18" s="182" t="s">
        <v>418</v>
      </c>
      <c r="C18" s="179">
        <v>32000</v>
      </c>
      <c r="D18" s="180">
        <v>40960</v>
      </c>
      <c r="E18" s="179">
        <v>45000</v>
      </c>
      <c r="F18" s="180">
        <v>45000</v>
      </c>
      <c r="G18" s="181">
        <v>45000</v>
      </c>
    </row>
    <row r="19" spans="1:7" x14ac:dyDescent="0.25">
      <c r="A19" s="28"/>
      <c r="B19" s="182"/>
      <c r="C19" s="179"/>
      <c r="D19" s="180"/>
      <c r="E19" s="179"/>
      <c r="F19" s="180"/>
      <c r="G19" s="181"/>
    </row>
    <row r="20" spans="1:7" x14ac:dyDescent="0.25">
      <c r="A20" s="25" t="s">
        <v>76</v>
      </c>
      <c r="B20" s="26"/>
      <c r="C20" s="26"/>
      <c r="D20" s="26"/>
      <c r="E20" s="26"/>
      <c r="F20" s="26"/>
      <c r="G20" s="27"/>
    </row>
    <row r="21" spans="1:7" x14ac:dyDescent="0.25">
      <c r="A21" s="28"/>
      <c r="B21" s="182" t="s">
        <v>77</v>
      </c>
      <c r="C21" s="179">
        <v>5500</v>
      </c>
      <c r="D21" s="180">
        <v>16500</v>
      </c>
      <c r="E21" s="179">
        <v>33000</v>
      </c>
      <c r="F21" s="180">
        <v>45000</v>
      </c>
      <c r="G21" s="181">
        <v>50000</v>
      </c>
    </row>
    <row r="22" spans="1:7" x14ac:dyDescent="0.25">
      <c r="A22" s="28"/>
      <c r="B22" s="182" t="s">
        <v>421</v>
      </c>
      <c r="C22" s="179">
        <v>8000</v>
      </c>
      <c r="D22" s="180">
        <v>11000</v>
      </c>
      <c r="E22" s="179">
        <v>15000</v>
      </c>
      <c r="F22" s="180">
        <v>18000</v>
      </c>
      <c r="G22" s="181">
        <v>18000</v>
      </c>
    </row>
    <row r="23" spans="1:7" x14ac:dyDescent="0.25">
      <c r="A23" s="28"/>
      <c r="B23" s="182" t="s">
        <v>422</v>
      </c>
      <c r="C23" s="179">
        <v>20000</v>
      </c>
      <c r="D23" s="180">
        <v>22000</v>
      </c>
      <c r="E23" s="179">
        <v>23000</v>
      </c>
      <c r="F23" s="180">
        <v>24100</v>
      </c>
      <c r="G23" s="181">
        <v>25468</v>
      </c>
    </row>
    <row r="24" spans="1:7" x14ac:dyDescent="0.25">
      <c r="A24" s="28"/>
      <c r="B24" s="182" t="s">
        <v>423</v>
      </c>
      <c r="C24" s="179">
        <v>22270</v>
      </c>
      <c r="D24" s="180">
        <v>34125</v>
      </c>
      <c r="E24" s="179">
        <v>42656</v>
      </c>
      <c r="F24" s="180">
        <v>46922</v>
      </c>
      <c r="G24" s="181">
        <v>49268</v>
      </c>
    </row>
    <row r="25" spans="1:7" x14ac:dyDescent="0.25">
      <c r="A25" s="28"/>
      <c r="B25" s="182" t="s">
        <v>419</v>
      </c>
      <c r="C25" s="179">
        <v>24000</v>
      </c>
      <c r="D25" s="180">
        <v>28000</v>
      </c>
      <c r="E25" s="179">
        <v>32000</v>
      </c>
      <c r="F25" s="180">
        <v>35000</v>
      </c>
      <c r="G25" s="181">
        <v>40000</v>
      </c>
    </row>
    <row r="26" spans="1:7" x14ac:dyDescent="0.25">
      <c r="A26" s="28"/>
      <c r="B26" s="182"/>
      <c r="C26" s="179"/>
      <c r="D26" s="180"/>
      <c r="E26" s="179"/>
      <c r="F26" s="180"/>
      <c r="G26" s="181"/>
    </row>
    <row r="27" spans="1:7" x14ac:dyDescent="0.25">
      <c r="A27" s="25" t="s">
        <v>78</v>
      </c>
      <c r="B27" s="26"/>
      <c r="C27" s="26"/>
      <c r="D27" s="26"/>
      <c r="E27" s="26"/>
      <c r="F27" s="26"/>
      <c r="G27" s="27"/>
    </row>
    <row r="28" spans="1:7" x14ac:dyDescent="0.25">
      <c r="A28" s="28"/>
      <c r="B28" s="182" t="s">
        <v>79</v>
      </c>
      <c r="C28" s="179">
        <v>830449</v>
      </c>
      <c r="D28" s="180">
        <v>898360</v>
      </c>
      <c r="E28" s="179">
        <v>900000</v>
      </c>
      <c r="F28" s="180">
        <v>900000</v>
      </c>
      <c r="G28" s="181">
        <v>900000</v>
      </c>
    </row>
    <row r="29" spans="1:7" x14ac:dyDescent="0.25">
      <c r="A29" s="28"/>
      <c r="B29" s="182" t="s">
        <v>80</v>
      </c>
      <c r="C29" s="179">
        <v>20000</v>
      </c>
      <c r="D29" s="180">
        <v>30000</v>
      </c>
      <c r="E29" s="179">
        <v>37500</v>
      </c>
      <c r="F29" s="180">
        <v>41250</v>
      </c>
      <c r="G29" s="181">
        <v>42075</v>
      </c>
    </row>
    <row r="30" spans="1:7" x14ac:dyDescent="0.25">
      <c r="A30" s="28"/>
      <c r="B30" s="182" t="s">
        <v>81</v>
      </c>
      <c r="C30" s="179">
        <v>24000</v>
      </c>
      <c r="D30" s="180">
        <v>36000</v>
      </c>
      <c r="E30" s="179">
        <v>45000</v>
      </c>
      <c r="F30" s="180">
        <v>49500</v>
      </c>
      <c r="G30" s="181">
        <v>50490</v>
      </c>
    </row>
    <row r="31" spans="1:7" x14ac:dyDescent="0.25">
      <c r="A31" s="28"/>
      <c r="B31" s="182" t="s">
        <v>82</v>
      </c>
      <c r="C31" s="179"/>
      <c r="D31" s="180"/>
      <c r="E31" s="179"/>
      <c r="F31" s="180"/>
      <c r="G31" s="181"/>
    </row>
    <row r="32" spans="1:7" x14ac:dyDescent="0.25">
      <c r="A32" s="28"/>
      <c r="B32" s="182" t="s">
        <v>425</v>
      </c>
      <c r="C32" s="179">
        <v>32000</v>
      </c>
      <c r="D32" s="180">
        <v>32900</v>
      </c>
      <c r="E32" s="179">
        <v>33800</v>
      </c>
      <c r="F32" s="180">
        <v>34500</v>
      </c>
      <c r="G32" s="181">
        <v>36000</v>
      </c>
    </row>
    <row r="33" spans="1:7" x14ac:dyDescent="0.25">
      <c r="A33" s="28"/>
      <c r="B33" s="182" t="s">
        <v>83</v>
      </c>
      <c r="C33" s="179"/>
      <c r="D33" s="180"/>
      <c r="E33" s="179"/>
      <c r="F33" s="180"/>
      <c r="G33" s="181"/>
    </row>
    <row r="34" spans="1:7" x14ac:dyDescent="0.25">
      <c r="A34" s="28"/>
      <c r="B34" s="182" t="s">
        <v>436</v>
      </c>
      <c r="C34" s="179">
        <v>10000</v>
      </c>
      <c r="D34" s="180">
        <v>10000</v>
      </c>
      <c r="E34" s="179">
        <v>10000</v>
      </c>
      <c r="F34" s="180">
        <v>10000</v>
      </c>
      <c r="G34" s="181">
        <v>10000</v>
      </c>
    </row>
    <row r="35" spans="1:7" x14ac:dyDescent="0.25">
      <c r="A35" s="28"/>
      <c r="B35" s="182"/>
      <c r="C35" s="179"/>
      <c r="D35" s="180"/>
      <c r="E35" s="179"/>
      <c r="F35" s="180"/>
      <c r="G35" s="181"/>
    </row>
    <row r="36" spans="1:7" x14ac:dyDescent="0.25">
      <c r="A36" s="25" t="s">
        <v>84</v>
      </c>
      <c r="B36" s="26"/>
      <c r="C36" s="26"/>
      <c r="D36" s="26"/>
      <c r="E36" s="26"/>
      <c r="F36" s="26"/>
      <c r="G36" s="27"/>
    </row>
    <row r="37" spans="1:7" x14ac:dyDescent="0.25">
      <c r="A37" s="28"/>
      <c r="B37" s="182" t="s">
        <v>430</v>
      </c>
      <c r="C37" s="179">
        <v>50000</v>
      </c>
      <c r="D37" s="180">
        <v>60000</v>
      </c>
      <c r="E37" s="179">
        <v>72000</v>
      </c>
      <c r="F37" s="180">
        <v>78000</v>
      </c>
      <c r="G37" s="181">
        <v>90000</v>
      </c>
    </row>
    <row r="38" spans="1:7" x14ac:dyDescent="0.25">
      <c r="A38" s="28"/>
      <c r="B38" s="182" t="s">
        <v>85</v>
      </c>
      <c r="C38" s="179">
        <v>15000</v>
      </c>
      <c r="D38" s="180">
        <v>18000</v>
      </c>
      <c r="E38" s="179">
        <v>22000</v>
      </c>
      <c r="F38" s="180">
        <v>26000</v>
      </c>
      <c r="G38" s="181">
        <v>30000</v>
      </c>
    </row>
    <row r="39" spans="1:7" x14ac:dyDescent="0.25">
      <c r="A39" s="28"/>
      <c r="B39" s="182" t="s">
        <v>86</v>
      </c>
      <c r="C39" s="179">
        <v>3600</v>
      </c>
      <c r="D39" s="180">
        <v>4200</v>
      </c>
      <c r="E39" s="179">
        <v>5000</v>
      </c>
      <c r="F39" s="180">
        <v>5500</v>
      </c>
      <c r="G39" s="181">
        <v>6000</v>
      </c>
    </row>
    <row r="40" spans="1:7" x14ac:dyDescent="0.25">
      <c r="A40" s="28"/>
      <c r="B40" s="182" t="s">
        <v>87</v>
      </c>
      <c r="C40" s="179">
        <v>1800</v>
      </c>
      <c r="D40" s="180">
        <v>2200</v>
      </c>
      <c r="E40" s="179">
        <v>2200</v>
      </c>
      <c r="F40" s="180">
        <v>2200</v>
      </c>
      <c r="G40" s="181">
        <v>2200</v>
      </c>
    </row>
    <row r="41" spans="1:7" x14ac:dyDescent="0.25">
      <c r="A41" s="28"/>
      <c r="B41" s="182" t="s">
        <v>83</v>
      </c>
      <c r="C41" s="179"/>
      <c r="D41" s="180"/>
      <c r="E41" s="179"/>
      <c r="F41" s="180"/>
      <c r="G41" s="181"/>
    </row>
    <row r="42" spans="1:7" x14ac:dyDescent="0.25">
      <c r="A42" s="28"/>
      <c r="B42" s="182" t="s">
        <v>372</v>
      </c>
      <c r="C42" s="179"/>
      <c r="D42" s="180"/>
      <c r="E42" s="179"/>
      <c r="F42" s="180"/>
      <c r="G42" s="181"/>
    </row>
    <row r="43" spans="1:7" x14ac:dyDescent="0.25">
      <c r="A43" s="28"/>
      <c r="B43" s="182"/>
      <c r="C43" s="179"/>
      <c r="D43" s="180"/>
      <c r="E43" s="179"/>
      <c r="F43" s="180"/>
      <c r="G43" s="181"/>
    </row>
    <row r="44" spans="1:7" x14ac:dyDescent="0.25">
      <c r="A44" s="25" t="s">
        <v>88</v>
      </c>
      <c r="B44" s="26"/>
      <c r="C44" s="26"/>
      <c r="D44" s="26"/>
      <c r="E44" s="26"/>
      <c r="F44" s="26"/>
      <c r="G44" s="27"/>
    </row>
    <row r="45" spans="1:7" x14ac:dyDescent="0.25">
      <c r="A45" s="28"/>
      <c r="B45" s="182" t="s">
        <v>426</v>
      </c>
      <c r="C45" s="179">
        <v>63000</v>
      </c>
      <c r="D45" s="180">
        <v>63000</v>
      </c>
      <c r="E45" s="179">
        <v>126000</v>
      </c>
      <c r="F45" s="180">
        <v>126000</v>
      </c>
      <c r="G45" s="181">
        <v>126000</v>
      </c>
    </row>
    <row r="46" spans="1:7" x14ac:dyDescent="0.25">
      <c r="A46" s="28"/>
      <c r="B46" s="182" t="s">
        <v>85</v>
      </c>
      <c r="C46" s="179"/>
      <c r="D46" s="180"/>
      <c r="E46" s="179"/>
      <c r="F46" s="180"/>
      <c r="G46" s="181"/>
    </row>
    <row r="47" spans="1:7" x14ac:dyDescent="0.25">
      <c r="A47" s="28"/>
      <c r="B47" s="182" t="s">
        <v>89</v>
      </c>
      <c r="C47" s="179"/>
      <c r="D47" s="180"/>
      <c r="E47" s="179"/>
      <c r="F47" s="180"/>
      <c r="G47" s="181"/>
    </row>
    <row r="48" spans="1:7" x14ac:dyDescent="0.25">
      <c r="A48" s="28"/>
      <c r="B48" s="182" t="s">
        <v>83</v>
      </c>
      <c r="C48" s="179"/>
      <c r="D48" s="180"/>
      <c r="E48" s="179"/>
      <c r="F48" s="180"/>
      <c r="G48" s="181"/>
    </row>
    <row r="49" spans="1:7" x14ac:dyDescent="0.25">
      <c r="A49" s="28"/>
      <c r="B49" s="182" t="s">
        <v>372</v>
      </c>
      <c r="C49" s="179"/>
      <c r="D49" s="180"/>
      <c r="E49" s="179"/>
      <c r="F49" s="180"/>
      <c r="G49" s="181"/>
    </row>
    <row r="50" spans="1:7" x14ac:dyDescent="0.25">
      <c r="A50" s="28"/>
      <c r="B50" s="182"/>
      <c r="C50" s="179"/>
      <c r="D50" s="180"/>
      <c r="E50" s="179"/>
      <c r="F50" s="180"/>
      <c r="G50" s="181"/>
    </row>
    <row r="51" spans="1:7" x14ac:dyDescent="0.25">
      <c r="A51" s="25" t="s">
        <v>83</v>
      </c>
      <c r="B51" s="26"/>
      <c r="C51" s="26"/>
      <c r="D51" s="26"/>
      <c r="E51" s="26"/>
      <c r="F51" s="26"/>
      <c r="G51" s="27"/>
    </row>
    <row r="52" spans="1:7" x14ac:dyDescent="0.25">
      <c r="A52" s="28"/>
      <c r="B52" s="182" t="s">
        <v>90</v>
      </c>
      <c r="C52" s="179">
        <v>50000</v>
      </c>
      <c r="D52" s="180">
        <v>68000</v>
      </c>
      <c r="E52" s="179">
        <v>76000</v>
      </c>
      <c r="F52" s="180">
        <v>124616</v>
      </c>
      <c r="G52" s="181">
        <v>132093</v>
      </c>
    </row>
    <row r="53" spans="1:7" x14ac:dyDescent="0.25">
      <c r="A53" s="28"/>
      <c r="B53" s="182" t="s">
        <v>427</v>
      </c>
      <c r="C53" s="179">
        <v>45000</v>
      </c>
      <c r="D53" s="180">
        <v>57408</v>
      </c>
      <c r="E53" s="179">
        <v>69888</v>
      </c>
      <c r="F53" s="180">
        <v>79872</v>
      </c>
      <c r="G53" s="181">
        <v>84864</v>
      </c>
    </row>
    <row r="54" spans="1:7" x14ac:dyDescent="0.25">
      <c r="A54" s="28"/>
      <c r="B54" s="182" t="s">
        <v>91</v>
      </c>
      <c r="C54" s="179">
        <v>12000</v>
      </c>
      <c r="D54" s="180">
        <v>15360</v>
      </c>
      <c r="E54" s="179">
        <v>18739</v>
      </c>
      <c r="F54" s="180">
        <v>2163</v>
      </c>
      <c r="G54" s="181">
        <v>22664</v>
      </c>
    </row>
    <row r="55" spans="1:7" x14ac:dyDescent="0.25">
      <c r="A55" s="28"/>
      <c r="B55" s="182" t="s">
        <v>434</v>
      </c>
      <c r="C55" s="179">
        <v>5000</v>
      </c>
      <c r="D55" s="180">
        <v>5000</v>
      </c>
      <c r="E55" s="179">
        <v>5000</v>
      </c>
      <c r="F55" s="180">
        <v>5000</v>
      </c>
      <c r="G55" s="181">
        <v>5000</v>
      </c>
    </row>
    <row r="56" spans="1:7" x14ac:dyDescent="0.25">
      <c r="A56" s="28"/>
      <c r="B56" s="182" t="s">
        <v>372</v>
      </c>
      <c r="C56" s="179"/>
      <c r="D56" s="180"/>
      <c r="E56" s="179"/>
      <c r="F56" s="180"/>
      <c r="G56" s="181"/>
    </row>
    <row r="57" spans="1:7" x14ac:dyDescent="0.25">
      <c r="A57" s="28"/>
      <c r="B57" s="182"/>
      <c r="C57" s="179"/>
      <c r="D57" s="180"/>
      <c r="E57" s="179"/>
      <c r="F57" s="180"/>
      <c r="G57" s="181"/>
    </row>
    <row r="58" spans="1:7" s="33" customFormat="1" ht="14.4" thickBot="1" x14ac:dyDescent="0.3">
      <c r="A58" s="220" t="s">
        <v>107</v>
      </c>
      <c r="B58" s="221"/>
      <c r="C58" s="101">
        <f>SUM(C7:C57)</f>
        <v>1353419</v>
      </c>
      <c r="D58" s="90">
        <f>SUM(D7:D57)</f>
        <v>1550713</v>
      </c>
      <c r="E58" s="101">
        <f>SUM(E7:E57)</f>
        <v>1758583</v>
      </c>
      <c r="F58" s="90">
        <f>SUM(F7:F57)</f>
        <v>1859023</v>
      </c>
      <c r="G58" s="101">
        <f>SUM(G7:G57)</f>
        <v>1938322</v>
      </c>
    </row>
    <row r="59" spans="1:7" x14ac:dyDescent="0.25">
      <c r="A59" s="29"/>
      <c r="B59" s="29"/>
    </row>
    <row r="60" spans="1:7" ht="14.4" thickBot="1" x14ac:dyDescent="0.3">
      <c r="A60" s="29"/>
      <c r="B60" s="29"/>
    </row>
    <row r="61" spans="1:7" ht="33" customHeight="1" x14ac:dyDescent="0.25">
      <c r="A61" s="227" t="s">
        <v>106</v>
      </c>
      <c r="B61" s="228"/>
      <c r="C61" s="19" t="s">
        <v>4</v>
      </c>
      <c r="D61" s="19" t="s">
        <v>19</v>
      </c>
      <c r="E61" s="19" t="s">
        <v>20</v>
      </c>
      <c r="F61" s="19" t="s">
        <v>21</v>
      </c>
      <c r="G61" s="20" t="s">
        <v>22</v>
      </c>
    </row>
    <row r="62" spans="1:7" x14ac:dyDescent="0.25">
      <c r="A62" s="25" t="s">
        <v>92</v>
      </c>
      <c r="B62" s="26"/>
      <c r="C62" s="26"/>
      <c r="D62" s="26"/>
      <c r="E62" s="26"/>
      <c r="F62" s="26"/>
      <c r="G62" s="27"/>
    </row>
    <row r="63" spans="1:7" x14ac:dyDescent="0.25">
      <c r="A63" s="28"/>
      <c r="B63" s="182" t="s">
        <v>429</v>
      </c>
      <c r="C63" s="179">
        <v>16000</v>
      </c>
      <c r="D63" s="180">
        <v>17680</v>
      </c>
      <c r="E63" s="179">
        <v>28520</v>
      </c>
      <c r="F63" s="180">
        <v>35580</v>
      </c>
      <c r="G63" s="181">
        <v>42050</v>
      </c>
    </row>
    <row r="64" spans="1:7" x14ac:dyDescent="0.25">
      <c r="A64" s="28"/>
      <c r="B64" s="182" t="s">
        <v>83</v>
      </c>
      <c r="C64" s="179"/>
      <c r="D64" s="180"/>
      <c r="E64" s="179"/>
      <c r="F64" s="180"/>
      <c r="G64" s="181"/>
    </row>
    <row r="65" spans="1:7" x14ac:dyDescent="0.25">
      <c r="A65" s="28"/>
      <c r="B65" s="182" t="s">
        <v>428</v>
      </c>
      <c r="C65" s="179">
        <v>2500</v>
      </c>
      <c r="D65" s="180">
        <v>7500</v>
      </c>
      <c r="E65" s="179">
        <v>10000</v>
      </c>
      <c r="F65" s="180">
        <v>12500</v>
      </c>
      <c r="G65" s="181">
        <v>15000</v>
      </c>
    </row>
    <row r="66" spans="1:7" x14ac:dyDescent="0.25">
      <c r="A66" s="28"/>
      <c r="B66" s="182"/>
      <c r="C66" s="179"/>
      <c r="D66" s="180"/>
      <c r="E66" s="179"/>
      <c r="F66" s="180"/>
      <c r="G66" s="181"/>
    </row>
    <row r="67" spans="1:7" x14ac:dyDescent="0.25">
      <c r="A67" s="25" t="s">
        <v>93</v>
      </c>
      <c r="B67" s="26"/>
      <c r="C67" s="26"/>
      <c r="D67" s="26"/>
      <c r="E67" s="26"/>
      <c r="F67" s="26"/>
      <c r="G67" s="27"/>
    </row>
    <row r="68" spans="1:7" x14ac:dyDescent="0.25">
      <c r="A68" s="28"/>
      <c r="B68" s="182" t="s">
        <v>94</v>
      </c>
      <c r="C68" s="179">
        <v>24000</v>
      </c>
      <c r="D68" s="180">
        <v>32000</v>
      </c>
      <c r="E68" s="179">
        <v>38000</v>
      </c>
      <c r="F68" s="180">
        <v>45000</v>
      </c>
      <c r="G68" s="181">
        <v>50000</v>
      </c>
    </row>
    <row r="69" spans="1:7" x14ac:dyDescent="0.25">
      <c r="A69" s="28"/>
      <c r="B69" s="182" t="s">
        <v>83</v>
      </c>
      <c r="C69" s="179"/>
      <c r="D69" s="180"/>
      <c r="E69" s="179"/>
      <c r="F69" s="180"/>
      <c r="G69" s="181"/>
    </row>
    <row r="70" spans="1:7" x14ac:dyDescent="0.25">
      <c r="A70" s="28"/>
      <c r="B70" s="182" t="s">
        <v>435</v>
      </c>
      <c r="C70" s="179">
        <v>8500</v>
      </c>
      <c r="D70" s="180">
        <v>8500</v>
      </c>
      <c r="E70" s="179">
        <v>8500</v>
      </c>
      <c r="F70" s="180">
        <v>8500</v>
      </c>
      <c r="G70" s="181">
        <v>8500</v>
      </c>
    </row>
    <row r="71" spans="1:7" x14ac:dyDescent="0.25">
      <c r="A71" s="28"/>
      <c r="B71" s="182"/>
      <c r="C71" s="179"/>
      <c r="D71" s="180"/>
      <c r="E71" s="179"/>
      <c r="F71" s="180"/>
      <c r="G71" s="181"/>
    </row>
    <row r="72" spans="1:7" x14ac:dyDescent="0.25">
      <c r="A72" s="25" t="s">
        <v>95</v>
      </c>
      <c r="B72" s="26"/>
      <c r="C72" s="26"/>
      <c r="D72" s="26"/>
      <c r="E72" s="26"/>
      <c r="F72" s="26"/>
      <c r="G72" s="27"/>
    </row>
    <row r="73" spans="1:7" x14ac:dyDescent="0.25">
      <c r="A73" s="28"/>
      <c r="B73" s="182" t="s">
        <v>96</v>
      </c>
      <c r="C73" s="179">
        <v>30000</v>
      </c>
      <c r="D73" s="180">
        <v>38400</v>
      </c>
      <c r="E73" s="179">
        <v>46848</v>
      </c>
      <c r="F73" s="180">
        <v>53407</v>
      </c>
      <c r="G73" s="181">
        <v>56611</v>
      </c>
    </row>
    <row r="74" spans="1:7" x14ac:dyDescent="0.25">
      <c r="A74" s="28"/>
      <c r="B74" s="182" t="s">
        <v>97</v>
      </c>
      <c r="C74" s="179">
        <v>100000</v>
      </c>
      <c r="D74" s="180">
        <v>128000</v>
      </c>
      <c r="E74" s="179">
        <v>156160</v>
      </c>
      <c r="F74" s="180">
        <v>178022</v>
      </c>
      <c r="G74" s="181">
        <v>188704</v>
      </c>
    </row>
    <row r="75" spans="1:7" x14ac:dyDescent="0.25">
      <c r="A75" s="28"/>
      <c r="B75" s="182" t="s">
        <v>98</v>
      </c>
      <c r="C75" s="179">
        <v>3500</v>
      </c>
      <c r="D75" s="180">
        <v>4200</v>
      </c>
      <c r="E75" s="179">
        <v>5800</v>
      </c>
      <c r="F75" s="180">
        <v>6200</v>
      </c>
      <c r="G75" s="181">
        <v>8500</v>
      </c>
    </row>
    <row r="76" spans="1:7" x14ac:dyDescent="0.25">
      <c r="A76" s="28"/>
      <c r="B76" s="182" t="s">
        <v>99</v>
      </c>
      <c r="C76" s="179">
        <v>7650</v>
      </c>
      <c r="D76" s="180">
        <v>8100</v>
      </c>
      <c r="E76" s="179">
        <v>8500</v>
      </c>
      <c r="F76" s="180">
        <v>9500</v>
      </c>
      <c r="G76" s="181">
        <v>9500</v>
      </c>
    </row>
    <row r="77" spans="1:7" x14ac:dyDescent="0.25">
      <c r="A77" s="28"/>
      <c r="B77" s="182" t="s">
        <v>424</v>
      </c>
      <c r="C77" s="179">
        <v>18500</v>
      </c>
      <c r="D77" s="180">
        <v>23500</v>
      </c>
      <c r="E77" s="179">
        <v>26800</v>
      </c>
      <c r="F77" s="180">
        <v>32250</v>
      </c>
      <c r="G77" s="181">
        <v>35512</v>
      </c>
    </row>
    <row r="78" spans="1:7" x14ac:dyDescent="0.25">
      <c r="A78" s="28"/>
      <c r="B78" s="182" t="s">
        <v>372</v>
      </c>
      <c r="C78" s="179"/>
      <c r="D78" s="180"/>
      <c r="E78" s="179"/>
      <c r="F78" s="180"/>
      <c r="G78" s="181"/>
    </row>
    <row r="79" spans="1:7" x14ac:dyDescent="0.25">
      <c r="A79" s="28"/>
      <c r="B79" s="182"/>
      <c r="C79" s="179"/>
      <c r="D79" s="180"/>
      <c r="E79" s="179"/>
      <c r="F79" s="180"/>
      <c r="G79" s="181"/>
    </row>
    <row r="80" spans="1:7" s="33" customFormat="1" ht="14.4" thickBot="1" x14ac:dyDescent="0.3">
      <c r="A80" s="222" t="s">
        <v>102</v>
      </c>
      <c r="B80" s="223"/>
      <c r="C80" s="101">
        <f>SUM(C63:C79)</f>
        <v>210650</v>
      </c>
      <c r="D80" s="90">
        <f>SUM(D63:D79)</f>
        <v>267880</v>
      </c>
      <c r="E80" s="101">
        <f>SUM(E63:E79)</f>
        <v>329128</v>
      </c>
      <c r="F80" s="90">
        <f>SUM(F63:F79)</f>
        <v>380959</v>
      </c>
      <c r="G80" s="101">
        <f>SUM(G63:G79)</f>
        <v>414377</v>
      </c>
    </row>
    <row r="81" spans="1:7" ht="14.4" thickBot="1" x14ac:dyDescent="0.3"/>
    <row r="82" spans="1:7" s="33" customFormat="1" ht="14.4" thickBot="1" x14ac:dyDescent="0.3">
      <c r="A82" s="224" t="s">
        <v>101</v>
      </c>
      <c r="B82" s="225"/>
      <c r="C82" s="104">
        <f>C58+C80</f>
        <v>1564069</v>
      </c>
      <c r="D82" s="105">
        <f>D58+D80</f>
        <v>1818593</v>
      </c>
      <c r="E82" s="104">
        <f>E58+E80</f>
        <v>2087711</v>
      </c>
      <c r="F82" s="105">
        <f>F58+F80</f>
        <v>2239982</v>
      </c>
      <c r="G82" s="106">
        <f>G58+G80</f>
        <v>2352699</v>
      </c>
    </row>
    <row r="83" spans="1:7" x14ac:dyDescent="0.25"/>
    <row r="84" spans="1:7" x14ac:dyDescent="0.25">
      <c r="A84" s="207" t="s">
        <v>100</v>
      </c>
      <c r="B84" s="207"/>
      <c r="C84" s="207"/>
      <c r="D84" s="207"/>
      <c r="E84" s="207"/>
      <c r="F84" s="207"/>
      <c r="G84" s="207"/>
    </row>
    <row r="85" spans="1:7" x14ac:dyDescent="0.25"/>
    <row r="86" spans="1:7" x14ac:dyDescent="0.25"/>
  </sheetData>
  <sheetProtection algorithmName="SHA-512" hashValue="ZdKb+YWzeqfJiCXzKrY08laPLR9mVMfb3anPjlMsVKEQ+jazS87/CEfIdGXhcexl36cJ18uWwG7mAcAUfow0aw==" saltValue="pqA42V+wniqCB/RV0MhC3Q==" spinCount="100000" sheet="1" insertRows="0" deleteRows="0"/>
  <mergeCells count="7">
    <mergeCell ref="A84:G84"/>
    <mergeCell ref="A58:B58"/>
    <mergeCell ref="A80:B80"/>
    <mergeCell ref="A82:B82"/>
    <mergeCell ref="A1:G1"/>
    <mergeCell ref="A5:B5"/>
    <mergeCell ref="A61:B61"/>
  </mergeCells>
  <pageMargins left="0.25" right="0.25" top="0.75" bottom="0.75" header="0.3" footer="0.3"/>
  <pageSetup orientation="portrait" r:id="rId1"/>
  <rowBreaks count="1" manualBreakCount="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
  <sheetViews>
    <sheetView showGridLines="0" workbookViewId="0">
      <selection activeCell="C16" sqref="C16"/>
    </sheetView>
  </sheetViews>
  <sheetFormatPr defaultColWidth="0" defaultRowHeight="13.8" zeroHeight="1" x14ac:dyDescent="0.25"/>
  <cols>
    <col min="1" max="1" width="18.33203125" style="1" customWidth="1"/>
    <col min="2" max="2" width="9.109375" style="30" customWidth="1"/>
    <col min="3" max="7" width="14.6640625" style="1" customWidth="1"/>
    <col min="8" max="8" width="9.109375" style="1" customWidth="1"/>
    <col min="9" max="16384" width="9.109375" style="1" hidden="1"/>
  </cols>
  <sheetData>
    <row r="1" spans="1:7" ht="18" x14ac:dyDescent="0.35">
      <c r="A1" s="195" t="s">
        <v>108</v>
      </c>
      <c r="B1" s="195"/>
      <c r="C1" s="195"/>
      <c r="D1" s="195"/>
      <c r="E1" s="195"/>
      <c r="F1" s="195"/>
      <c r="G1" s="195"/>
    </row>
    <row r="2" spans="1:7" ht="14.4" thickBot="1" x14ac:dyDescent="0.3"/>
    <row r="3" spans="1:7" x14ac:dyDescent="0.25">
      <c r="A3" s="69" t="s">
        <v>109</v>
      </c>
      <c r="B3" s="73" t="s">
        <v>332</v>
      </c>
      <c r="C3" s="73" t="s">
        <v>4</v>
      </c>
      <c r="D3" s="73" t="s">
        <v>19</v>
      </c>
      <c r="E3" s="73" t="s">
        <v>20</v>
      </c>
      <c r="F3" s="73" t="s">
        <v>21</v>
      </c>
      <c r="G3" s="74" t="s">
        <v>22</v>
      </c>
    </row>
    <row r="4" spans="1:7" x14ac:dyDescent="0.25">
      <c r="A4" s="25" t="s">
        <v>322</v>
      </c>
      <c r="B4" s="70" t="s">
        <v>323</v>
      </c>
      <c r="C4" s="80">
        <f>PersonnelBudget_ExpProj!D74</f>
        <v>2654199.5</v>
      </c>
      <c r="D4" s="80">
        <f>PersonnelBudget_ExpProj!G74</f>
        <v>3028821</v>
      </c>
      <c r="E4" s="80">
        <f>PersonnelBudget_ExpProj!J74</f>
        <v>3721782.38</v>
      </c>
      <c r="F4" s="80">
        <f>PersonnelBudget_ExpProj!M74</f>
        <v>4133506.5</v>
      </c>
      <c r="G4" s="107">
        <f>PersonnelBudget_ExpProj!P74</f>
        <v>4131303.5</v>
      </c>
    </row>
    <row r="5" spans="1:7" x14ac:dyDescent="0.25">
      <c r="A5" s="25" t="s">
        <v>324</v>
      </c>
      <c r="B5" s="70" t="s">
        <v>328</v>
      </c>
      <c r="C5" s="80">
        <f>OperationsBudget_ExpProj!C82</f>
        <v>1564069</v>
      </c>
      <c r="D5" s="80">
        <f>OperationsBudget_ExpProj!D82</f>
        <v>1818593</v>
      </c>
      <c r="E5" s="80">
        <f>OperationsBudget_ExpProj!E82</f>
        <v>2087711</v>
      </c>
      <c r="F5" s="80">
        <f>OperationsBudget_ExpProj!F82</f>
        <v>2239982</v>
      </c>
      <c r="G5" s="107">
        <f>OperationsBudget_ExpProj!G82</f>
        <v>2352699</v>
      </c>
    </row>
    <row r="6" spans="1:7" x14ac:dyDescent="0.25">
      <c r="A6" s="25" t="s">
        <v>325</v>
      </c>
      <c r="B6" s="70" t="s">
        <v>330</v>
      </c>
      <c r="C6" s="80">
        <f>C4+C5</f>
        <v>4218268.5</v>
      </c>
      <c r="D6" s="80">
        <f t="shared" ref="D6:G6" si="0">D4+D5</f>
        <v>4847414</v>
      </c>
      <c r="E6" s="80">
        <f t="shared" si="0"/>
        <v>5809493.3799999999</v>
      </c>
      <c r="F6" s="80">
        <f t="shared" si="0"/>
        <v>6373488.5</v>
      </c>
      <c r="G6" s="107">
        <f t="shared" si="0"/>
        <v>6484002.5</v>
      </c>
    </row>
    <row r="7" spans="1:7" x14ac:dyDescent="0.25">
      <c r="A7" s="25" t="s">
        <v>326</v>
      </c>
      <c r="B7" s="70" t="s">
        <v>329</v>
      </c>
      <c r="C7" s="80">
        <f>'TotalBudget_RevProj_Y1-Y5'!B18</f>
        <v>4613608.5477000009</v>
      </c>
      <c r="D7" s="80">
        <f>'TotalBudget_RevProj_Y1-Y5'!C18</f>
        <v>5983359.9154500002</v>
      </c>
      <c r="E7" s="80">
        <f>'TotalBudget_RevProj_Y1-Y5'!D18</f>
        <v>7312950.7211999996</v>
      </c>
      <c r="F7" s="80">
        <f>'TotalBudget_RevProj_Y1-Y5'!E18</f>
        <v>8357193.4327999996</v>
      </c>
      <c r="G7" s="107">
        <f>'TotalBudget_RevProj_Y1-Y5'!F18</f>
        <v>8877688.9186000004</v>
      </c>
    </row>
    <row r="8" spans="1:7" ht="14.4" thickBot="1" x14ac:dyDescent="0.3">
      <c r="A8" s="71" t="s">
        <v>327</v>
      </c>
      <c r="B8" s="72" t="s">
        <v>331</v>
      </c>
      <c r="C8" s="108">
        <f>C7-C6</f>
        <v>395340.04770000093</v>
      </c>
      <c r="D8" s="108">
        <f t="shared" ref="D8:G8" si="1">D7-D6</f>
        <v>1135945.9154500002</v>
      </c>
      <c r="E8" s="108">
        <f t="shared" si="1"/>
        <v>1503457.3411999997</v>
      </c>
      <c r="F8" s="108">
        <f t="shared" si="1"/>
        <v>1983704.9327999996</v>
      </c>
      <c r="G8" s="109">
        <f t="shared" si="1"/>
        <v>2393686.4186000004</v>
      </c>
    </row>
    <row r="9" spans="1:7" x14ac:dyDescent="0.25"/>
  </sheetData>
  <sheetProtection algorithmName="SHA-512" hashValue="99AJw4SIZvq/CXifHeLjlUE0oyIvTEX4Bqo7rOQlPFQcIGQffcENUaak6w9r+tDE5LX/tRQ36rYWbWP4WO8lwQ==" saltValue="un8f8RSW1M0g21qTP3vgFg==" spinCount="100000" sheet="1" selectLockedCells="1"/>
  <mergeCells count="1">
    <mergeCell ref="A1:G1"/>
  </mergeCells>
  <conditionalFormatting sqref="C4:G8">
    <cfRule type="cellIs" dxfId="0" priority="1" operator="lessThan">
      <formula>0</formula>
    </cfRule>
  </conditionalFormatting>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topLeftCell="XFD4" workbookViewId="0">
      <selection sqref="A1:XFD1048576"/>
    </sheetView>
  </sheetViews>
  <sheetFormatPr defaultColWidth="0" defaultRowHeight="14.4" x14ac:dyDescent="0.3"/>
  <cols>
    <col min="1" max="16384" width="9.109375" hidden="1"/>
  </cols>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182"/>
  <sheetViews>
    <sheetView zoomScaleNormal="100" workbookViewId="0">
      <pane xSplit="3" ySplit="9" topLeftCell="D10" activePane="bottomRight" state="frozen"/>
      <selection activeCell="B116" sqref="B116:D116"/>
      <selection pane="topRight" activeCell="B116" sqref="B116:D116"/>
      <selection pane="bottomLeft" activeCell="B116" sqref="B116:D116"/>
      <selection pane="bottomRight" activeCell="C19" sqref="C19"/>
    </sheetView>
  </sheetViews>
  <sheetFormatPr defaultColWidth="9.109375" defaultRowHeight="14.4" x14ac:dyDescent="0.3"/>
  <cols>
    <col min="1" max="1" width="3" style="36" customWidth="1"/>
    <col min="2" max="2" width="7.44140625" style="34" customWidth="1"/>
    <col min="3" max="3" width="56.6640625" style="34" bestFit="1" customWidth="1"/>
    <col min="4" max="4" width="14.44140625" style="36" customWidth="1"/>
    <col min="5" max="5" width="17.33203125" style="36" customWidth="1"/>
    <col min="6" max="6" width="9.33203125" style="37" bestFit="1" customWidth="1"/>
    <col min="7" max="7" width="22.109375" style="36" customWidth="1"/>
    <col min="8" max="8" width="10.33203125" style="36" customWidth="1"/>
    <col min="9" max="9" width="9.44140625" style="36" bestFit="1" customWidth="1"/>
    <col min="10" max="10" width="9.109375" style="36" customWidth="1"/>
    <col min="11" max="16384" width="9.109375" style="36"/>
  </cols>
  <sheetData>
    <row r="1" spans="2:9" ht="15.6" x14ac:dyDescent="0.3">
      <c r="C1" s="35" t="s">
        <v>199</v>
      </c>
    </row>
    <row r="2" spans="2:9" ht="15.6" x14ac:dyDescent="0.3">
      <c r="C2" s="35" t="s">
        <v>200</v>
      </c>
    </row>
    <row r="3" spans="2:9" ht="9.75" customHeight="1" x14ac:dyDescent="0.3">
      <c r="C3" s="35"/>
    </row>
    <row r="4" spans="2:9" ht="42" customHeight="1" x14ac:dyDescent="0.3">
      <c r="C4" s="38" t="s">
        <v>385</v>
      </c>
    </row>
    <row r="5" spans="2:9" x14ac:dyDescent="0.3">
      <c r="B5" s="39"/>
      <c r="C5" s="38" t="s">
        <v>201</v>
      </c>
      <c r="D5" s="40"/>
      <c r="E5" s="40"/>
    </row>
    <row r="6" spans="2:9" x14ac:dyDescent="0.3">
      <c r="B6" s="39"/>
      <c r="D6" s="40"/>
      <c r="E6" s="40"/>
    </row>
    <row r="7" spans="2:9" x14ac:dyDescent="0.3">
      <c r="B7" s="39"/>
      <c r="D7" s="40"/>
      <c r="E7" s="41"/>
    </row>
    <row r="8" spans="2:9" x14ac:dyDescent="0.3">
      <c r="E8" s="42" t="s">
        <v>202</v>
      </c>
    </row>
    <row r="9" spans="2:9" ht="13.8" customHeight="1" x14ac:dyDescent="0.3">
      <c r="B9" s="43" t="s">
        <v>203</v>
      </c>
      <c r="C9" s="43" t="s">
        <v>204</v>
      </c>
      <c r="D9" s="43" t="s">
        <v>197</v>
      </c>
      <c r="E9" s="44" t="s">
        <v>198</v>
      </c>
    </row>
    <row r="10" spans="2:9" ht="13.8" customHeight="1" x14ac:dyDescent="0.3">
      <c r="B10">
        <v>10</v>
      </c>
      <c r="C10" t="s">
        <v>205</v>
      </c>
      <c r="D10" s="186">
        <v>6361.12</v>
      </c>
      <c r="E10" s="187">
        <v>5309.31</v>
      </c>
      <c r="G10" t="s">
        <v>112</v>
      </c>
      <c r="H10" s="45">
        <f>D10</f>
        <v>6361.12</v>
      </c>
      <c r="I10" s="45">
        <f>E10</f>
        <v>5309.31</v>
      </c>
    </row>
    <row r="11" spans="2:9" ht="13.8" customHeight="1" x14ac:dyDescent="0.3">
      <c r="B11">
        <v>20</v>
      </c>
      <c r="C11" t="s">
        <v>206</v>
      </c>
      <c r="D11" s="186">
        <v>7024.96</v>
      </c>
      <c r="E11" s="187">
        <v>3932.32</v>
      </c>
      <c r="G11" t="s">
        <v>113</v>
      </c>
      <c r="H11" s="45">
        <f t="shared" ref="H11:H74" si="0">D11</f>
        <v>7024.96</v>
      </c>
      <c r="I11" s="45">
        <f t="shared" ref="I11:I74" si="1">E11</f>
        <v>3932.32</v>
      </c>
    </row>
    <row r="12" spans="2:9" ht="13.8" customHeight="1" x14ac:dyDescent="0.3">
      <c r="B12">
        <v>30</v>
      </c>
      <c r="C12" t="s">
        <v>207</v>
      </c>
      <c r="D12" s="186">
        <v>8774.27</v>
      </c>
      <c r="E12" s="187">
        <v>5166.59</v>
      </c>
      <c r="G12" t="s">
        <v>114</v>
      </c>
      <c r="H12" s="45">
        <f t="shared" si="0"/>
        <v>8774.27</v>
      </c>
      <c r="I12" s="45">
        <f t="shared" si="1"/>
        <v>5166.59</v>
      </c>
    </row>
    <row r="13" spans="2:9" ht="13.8" customHeight="1" x14ac:dyDescent="0.3">
      <c r="B13">
        <v>40</v>
      </c>
      <c r="C13" t="s">
        <v>208</v>
      </c>
      <c r="D13" s="186">
        <v>7914.3331727649775</v>
      </c>
      <c r="E13" s="187">
        <v>4890.16</v>
      </c>
      <c r="G13" t="s">
        <v>115</v>
      </c>
      <c r="H13" s="45">
        <f t="shared" si="0"/>
        <v>7914.3331727649775</v>
      </c>
      <c r="I13" s="45">
        <f t="shared" si="1"/>
        <v>4890.16</v>
      </c>
    </row>
    <row r="14" spans="2:9" ht="13.8" customHeight="1" x14ac:dyDescent="0.3">
      <c r="B14">
        <v>50</v>
      </c>
      <c r="C14" t="s">
        <v>209</v>
      </c>
      <c r="D14" s="186">
        <v>7979.42</v>
      </c>
      <c r="E14" s="187">
        <v>4766.16</v>
      </c>
      <c r="G14" t="s">
        <v>116</v>
      </c>
      <c r="H14" s="45">
        <f t="shared" si="0"/>
        <v>7979.42</v>
      </c>
      <c r="I14" s="45">
        <f t="shared" si="1"/>
        <v>4766.16</v>
      </c>
    </row>
    <row r="15" spans="2:9" ht="13.8" customHeight="1" x14ac:dyDescent="0.3">
      <c r="B15">
        <v>60</v>
      </c>
      <c r="C15" t="s">
        <v>210</v>
      </c>
      <c r="D15" s="186">
        <v>8684.14</v>
      </c>
      <c r="E15" s="187">
        <v>4051.42</v>
      </c>
      <c r="G15" t="s">
        <v>117</v>
      </c>
      <c r="H15" s="45">
        <f t="shared" si="0"/>
        <v>8684.14</v>
      </c>
      <c r="I15" s="45">
        <f t="shared" si="1"/>
        <v>4051.42</v>
      </c>
    </row>
    <row r="16" spans="2:9" ht="13.8" customHeight="1" x14ac:dyDescent="0.3">
      <c r="B16">
        <v>70</v>
      </c>
      <c r="C16" t="s">
        <v>211</v>
      </c>
      <c r="D16" s="186">
        <v>6840.19</v>
      </c>
      <c r="E16" s="187">
        <v>5032.1499999999996</v>
      </c>
      <c r="G16" t="s">
        <v>118</v>
      </c>
      <c r="H16" s="45">
        <f t="shared" si="0"/>
        <v>6840.19</v>
      </c>
      <c r="I16" s="45">
        <f t="shared" si="1"/>
        <v>5032.1499999999996</v>
      </c>
    </row>
    <row r="17" spans="2:9" ht="13.8" customHeight="1" x14ac:dyDescent="0.3">
      <c r="B17">
        <v>80</v>
      </c>
      <c r="C17" t="s">
        <v>212</v>
      </c>
      <c r="D17" s="186">
        <v>9492.48</v>
      </c>
      <c r="E17" s="187">
        <v>4427.6899999999996</v>
      </c>
      <c r="G17" t="s">
        <v>378</v>
      </c>
      <c r="H17" s="45">
        <f t="shared" si="0"/>
        <v>9492.48</v>
      </c>
      <c r="I17" s="45">
        <f t="shared" si="1"/>
        <v>4427.6899999999996</v>
      </c>
    </row>
    <row r="18" spans="2:9" ht="13.8" customHeight="1" x14ac:dyDescent="0.3">
      <c r="B18">
        <v>90</v>
      </c>
      <c r="C18" t="s">
        <v>213</v>
      </c>
      <c r="D18" s="186">
        <v>7796.71</v>
      </c>
      <c r="E18" s="187">
        <v>4592.8599999999997</v>
      </c>
      <c r="G18" t="s">
        <v>119</v>
      </c>
      <c r="H18" s="45">
        <f t="shared" si="0"/>
        <v>7796.71</v>
      </c>
      <c r="I18" s="45">
        <f t="shared" si="1"/>
        <v>4592.8599999999997</v>
      </c>
    </row>
    <row r="19" spans="2:9" ht="13.8" customHeight="1" x14ac:dyDescent="0.3">
      <c r="B19">
        <v>100</v>
      </c>
      <c r="C19" t="s">
        <v>214</v>
      </c>
      <c r="D19" s="186">
        <v>6418.79</v>
      </c>
      <c r="E19" s="187">
        <v>4938.07</v>
      </c>
      <c r="G19" t="s">
        <v>120</v>
      </c>
      <c r="H19" s="45">
        <f t="shared" si="0"/>
        <v>6418.79</v>
      </c>
      <c r="I19" s="45">
        <f t="shared" si="1"/>
        <v>4938.07</v>
      </c>
    </row>
    <row r="20" spans="2:9" ht="13.8" customHeight="1" x14ac:dyDescent="0.3">
      <c r="B20">
        <v>110</v>
      </c>
      <c r="C20" t="s">
        <v>215</v>
      </c>
      <c r="D20" s="186">
        <v>6468.92</v>
      </c>
      <c r="E20" s="187">
        <v>5309.31</v>
      </c>
      <c r="G20" t="s">
        <v>386</v>
      </c>
      <c r="H20" s="45">
        <f t="shared" si="0"/>
        <v>6468.92</v>
      </c>
      <c r="I20" s="45">
        <f t="shared" si="1"/>
        <v>5309.31</v>
      </c>
    </row>
    <row r="21" spans="2:9" ht="13.8" customHeight="1" x14ac:dyDescent="0.3">
      <c r="B21">
        <v>111</v>
      </c>
      <c r="C21" t="s">
        <v>216</v>
      </c>
      <c r="D21" s="186">
        <v>6556.69</v>
      </c>
      <c r="E21" s="187">
        <v>5309.31</v>
      </c>
      <c r="G21" t="s">
        <v>121</v>
      </c>
      <c r="H21" s="45">
        <f t="shared" si="0"/>
        <v>6556.69</v>
      </c>
      <c r="I21" s="45">
        <f t="shared" si="1"/>
        <v>5309.31</v>
      </c>
    </row>
    <row r="22" spans="2:9" ht="13.8" customHeight="1" x14ac:dyDescent="0.3">
      <c r="B22">
        <v>120</v>
      </c>
      <c r="C22" t="s">
        <v>217</v>
      </c>
      <c r="D22" s="186">
        <v>6792.78</v>
      </c>
      <c r="E22" s="187">
        <v>4703.2299999999996</v>
      </c>
      <c r="G22" t="s">
        <v>122</v>
      </c>
      <c r="H22" s="45">
        <f t="shared" si="0"/>
        <v>6792.78</v>
      </c>
      <c r="I22" s="45">
        <f t="shared" si="1"/>
        <v>4703.2299999999996</v>
      </c>
    </row>
    <row r="23" spans="2:9" ht="13.8" customHeight="1" x14ac:dyDescent="0.3">
      <c r="B23">
        <v>130</v>
      </c>
      <c r="C23" t="s">
        <v>218</v>
      </c>
      <c r="D23" s="186">
        <v>6270.96</v>
      </c>
      <c r="E23" s="187">
        <v>5309.31</v>
      </c>
      <c r="G23" t="s">
        <v>123</v>
      </c>
      <c r="H23" s="45">
        <f t="shared" si="0"/>
        <v>6270.96</v>
      </c>
      <c r="I23" s="45">
        <f t="shared" si="1"/>
        <v>5309.31</v>
      </c>
    </row>
    <row r="24" spans="2:9" ht="13.8" customHeight="1" x14ac:dyDescent="0.3">
      <c r="B24">
        <v>132</v>
      </c>
      <c r="C24" t="s">
        <v>219</v>
      </c>
      <c r="D24" s="186">
        <v>6222.4</v>
      </c>
      <c r="E24" s="187">
        <v>5309.31</v>
      </c>
      <c r="G24" t="s">
        <v>124</v>
      </c>
      <c r="H24" s="45">
        <f t="shared" si="0"/>
        <v>6222.4</v>
      </c>
      <c r="I24" s="45">
        <f t="shared" si="1"/>
        <v>5309.31</v>
      </c>
    </row>
    <row r="25" spans="2:9" ht="13.8" customHeight="1" x14ac:dyDescent="0.3">
      <c r="B25">
        <v>140</v>
      </c>
      <c r="C25" t="s">
        <v>220</v>
      </c>
      <c r="D25" s="186">
        <v>6914.7</v>
      </c>
      <c r="E25" s="187">
        <v>4974.59</v>
      </c>
      <c r="G25" t="s">
        <v>379</v>
      </c>
      <c r="H25" s="45">
        <f t="shared" si="0"/>
        <v>6914.7</v>
      </c>
      <c r="I25" s="45">
        <f t="shared" si="1"/>
        <v>4974.59</v>
      </c>
    </row>
    <row r="26" spans="2:9" ht="13.8" customHeight="1" x14ac:dyDescent="0.3">
      <c r="B26">
        <v>150</v>
      </c>
      <c r="C26" t="s">
        <v>221</v>
      </c>
      <c r="D26" s="186">
        <v>8425.36</v>
      </c>
      <c r="E26" s="187">
        <v>5309.31</v>
      </c>
      <c r="G26" t="s">
        <v>125</v>
      </c>
      <c r="H26" s="45">
        <f t="shared" si="0"/>
        <v>8425.36</v>
      </c>
      <c r="I26" s="45">
        <f t="shared" si="1"/>
        <v>5309.31</v>
      </c>
    </row>
    <row r="27" spans="2:9" ht="13.8" customHeight="1" x14ac:dyDescent="0.3">
      <c r="B27">
        <v>160</v>
      </c>
      <c r="C27" t="s">
        <v>222</v>
      </c>
      <c r="D27" s="186">
        <v>6425.99</v>
      </c>
      <c r="E27" s="187">
        <v>5309.31</v>
      </c>
      <c r="G27" t="s">
        <v>126</v>
      </c>
      <c r="H27" s="45">
        <f t="shared" si="0"/>
        <v>6425.99</v>
      </c>
      <c r="I27" s="45">
        <f t="shared" si="1"/>
        <v>5309.31</v>
      </c>
    </row>
    <row r="28" spans="2:9" ht="13.8" customHeight="1" x14ac:dyDescent="0.3">
      <c r="B28">
        <v>170</v>
      </c>
      <c r="C28" t="s">
        <v>223</v>
      </c>
      <c r="D28" s="186">
        <v>8498.82</v>
      </c>
      <c r="E28" s="187">
        <v>4357.93</v>
      </c>
      <c r="G28" t="s">
        <v>387</v>
      </c>
      <c r="H28" s="45">
        <f t="shared" si="0"/>
        <v>8498.82</v>
      </c>
      <c r="I28" s="45">
        <f t="shared" si="1"/>
        <v>4357.93</v>
      </c>
    </row>
    <row r="29" spans="2:9" ht="13.8" customHeight="1" x14ac:dyDescent="0.3">
      <c r="B29">
        <v>180</v>
      </c>
      <c r="C29" t="s">
        <v>224</v>
      </c>
      <c r="D29" s="186">
        <v>6380.53</v>
      </c>
      <c r="E29" s="187">
        <v>5309.31</v>
      </c>
      <c r="G29" t="s">
        <v>127</v>
      </c>
      <c r="H29" s="45">
        <f t="shared" si="0"/>
        <v>6380.53</v>
      </c>
      <c r="I29" s="45">
        <f t="shared" si="1"/>
        <v>5309.31</v>
      </c>
    </row>
    <row r="30" spans="2:9" ht="13.8" customHeight="1" x14ac:dyDescent="0.3">
      <c r="B30">
        <v>181</v>
      </c>
      <c r="C30" t="s">
        <v>225</v>
      </c>
      <c r="D30" s="186">
        <v>6407.28</v>
      </c>
      <c r="E30" s="187">
        <v>5173.4399999999996</v>
      </c>
      <c r="G30" t="s">
        <v>128</v>
      </c>
      <c r="H30" s="45">
        <f t="shared" si="0"/>
        <v>6407.28</v>
      </c>
      <c r="I30" s="45">
        <f t="shared" si="1"/>
        <v>5173.4399999999996</v>
      </c>
    </row>
    <row r="31" spans="2:9" ht="13.8" customHeight="1" x14ac:dyDescent="0.3">
      <c r="B31">
        <v>182</v>
      </c>
      <c r="C31" t="s">
        <v>375</v>
      </c>
      <c r="D31" s="186">
        <v>6457.84</v>
      </c>
      <c r="E31" s="187">
        <v>5005.92</v>
      </c>
      <c r="G31" t="s">
        <v>129</v>
      </c>
      <c r="H31" s="45">
        <f t="shared" si="0"/>
        <v>6457.84</v>
      </c>
      <c r="I31" s="45">
        <f t="shared" si="1"/>
        <v>5005.92</v>
      </c>
    </row>
    <row r="32" spans="2:9" ht="13.8" customHeight="1" x14ac:dyDescent="0.3">
      <c r="B32">
        <v>190</v>
      </c>
      <c r="C32" t="s">
        <v>226</v>
      </c>
      <c r="D32" s="186">
        <v>6609.13</v>
      </c>
      <c r="E32" s="187">
        <v>5293.86</v>
      </c>
      <c r="G32" t="s">
        <v>130</v>
      </c>
      <c r="H32" s="45">
        <f t="shared" si="0"/>
        <v>6609.13</v>
      </c>
      <c r="I32" s="45">
        <f t="shared" si="1"/>
        <v>5293.86</v>
      </c>
    </row>
    <row r="33" spans="2:9" ht="13.8" customHeight="1" x14ac:dyDescent="0.3">
      <c r="B33">
        <v>200</v>
      </c>
      <c r="C33" t="s">
        <v>227</v>
      </c>
      <c r="D33" s="186">
        <v>7786.16</v>
      </c>
      <c r="E33" s="187">
        <v>4018.65</v>
      </c>
      <c r="G33" t="s">
        <v>388</v>
      </c>
      <c r="H33" s="45">
        <f t="shared" si="0"/>
        <v>7786.16</v>
      </c>
      <c r="I33" s="45">
        <f t="shared" si="1"/>
        <v>4018.65</v>
      </c>
    </row>
    <row r="34" spans="2:9" ht="13.8" customHeight="1" x14ac:dyDescent="0.3">
      <c r="B34">
        <v>210</v>
      </c>
      <c r="C34" t="s">
        <v>228</v>
      </c>
      <c r="D34" s="186">
        <v>8489.8700000000008</v>
      </c>
      <c r="E34" s="187">
        <v>5309.32</v>
      </c>
      <c r="G34" t="s">
        <v>131</v>
      </c>
      <c r="H34" s="45">
        <f t="shared" si="0"/>
        <v>8489.8700000000008</v>
      </c>
      <c r="I34" s="45">
        <f t="shared" si="1"/>
        <v>5309.32</v>
      </c>
    </row>
    <row r="35" spans="2:9" ht="13.8" customHeight="1" x14ac:dyDescent="0.3">
      <c r="B35">
        <v>220</v>
      </c>
      <c r="C35" t="s">
        <v>229</v>
      </c>
      <c r="D35" s="186">
        <v>8988.58</v>
      </c>
      <c r="E35" s="187">
        <v>4837.37</v>
      </c>
      <c r="G35" t="s">
        <v>389</v>
      </c>
      <c r="H35" s="45">
        <f t="shared" si="0"/>
        <v>8988.58</v>
      </c>
      <c r="I35" s="45">
        <f t="shared" si="1"/>
        <v>4837.37</v>
      </c>
    </row>
    <row r="36" spans="2:9" ht="13.8" customHeight="1" x14ac:dyDescent="0.3">
      <c r="B36">
        <v>230</v>
      </c>
      <c r="C36" t="s">
        <v>230</v>
      </c>
      <c r="D36" s="186">
        <v>7064.08</v>
      </c>
      <c r="E36" s="187">
        <v>4306.08</v>
      </c>
      <c r="G36" t="s">
        <v>132</v>
      </c>
      <c r="H36" s="45">
        <f t="shared" si="0"/>
        <v>7064.08</v>
      </c>
      <c r="I36" s="45">
        <f t="shared" si="1"/>
        <v>4306.08</v>
      </c>
    </row>
    <row r="37" spans="2:9" ht="13.8" customHeight="1" x14ac:dyDescent="0.3">
      <c r="B37">
        <v>240</v>
      </c>
      <c r="C37" t="s">
        <v>231</v>
      </c>
      <c r="D37" s="186">
        <v>7672.79</v>
      </c>
      <c r="E37" s="187">
        <v>5309.31</v>
      </c>
      <c r="G37" t="s">
        <v>133</v>
      </c>
      <c r="H37" s="45">
        <f t="shared" si="0"/>
        <v>7672.79</v>
      </c>
      <c r="I37" s="45">
        <f t="shared" si="1"/>
        <v>5309.31</v>
      </c>
    </row>
    <row r="38" spans="2:9" ht="13.8" customHeight="1" x14ac:dyDescent="0.3">
      <c r="B38">
        <v>241</v>
      </c>
      <c r="C38" t="s">
        <v>232</v>
      </c>
      <c r="D38" s="186">
        <v>7794.68</v>
      </c>
      <c r="E38" s="187">
        <v>5081.2299999999996</v>
      </c>
      <c r="G38" t="s">
        <v>134</v>
      </c>
      <c r="H38" s="45">
        <f t="shared" si="0"/>
        <v>7794.68</v>
      </c>
      <c r="I38" s="45">
        <f t="shared" si="1"/>
        <v>5081.2299999999996</v>
      </c>
    </row>
    <row r="39" spans="2:9" ht="13.8" customHeight="1" x14ac:dyDescent="0.3">
      <c r="B39">
        <v>250</v>
      </c>
      <c r="C39" t="s">
        <v>233</v>
      </c>
      <c r="D39" s="186">
        <v>6471.65</v>
      </c>
      <c r="E39" s="187">
        <v>5309.31</v>
      </c>
      <c r="G39" t="s">
        <v>135</v>
      </c>
      <c r="H39" s="45">
        <f t="shared" si="0"/>
        <v>6471.65</v>
      </c>
      <c r="I39" s="45">
        <f t="shared" si="1"/>
        <v>5309.31</v>
      </c>
    </row>
    <row r="40" spans="2:9" ht="13.8" customHeight="1" x14ac:dyDescent="0.3">
      <c r="B40">
        <v>260</v>
      </c>
      <c r="C40" t="s">
        <v>234</v>
      </c>
      <c r="D40" s="186">
        <v>6758.77</v>
      </c>
      <c r="E40" s="187">
        <v>5119.99</v>
      </c>
      <c r="G40" t="s">
        <v>136</v>
      </c>
      <c r="H40" s="45">
        <f t="shared" si="0"/>
        <v>6758.77</v>
      </c>
      <c r="I40" s="45">
        <f t="shared" si="1"/>
        <v>5119.99</v>
      </c>
    </row>
    <row r="41" spans="2:9" ht="13.8" customHeight="1" x14ac:dyDescent="0.3">
      <c r="B41">
        <v>270</v>
      </c>
      <c r="C41" t="s">
        <v>235</v>
      </c>
      <c r="D41" s="186">
        <v>6737.55</v>
      </c>
      <c r="E41" s="187">
        <v>5309.31</v>
      </c>
      <c r="G41" t="s">
        <v>137</v>
      </c>
      <c r="H41" s="45">
        <f t="shared" si="0"/>
        <v>6737.55</v>
      </c>
      <c r="I41" s="45">
        <f t="shared" si="1"/>
        <v>5309.31</v>
      </c>
    </row>
    <row r="42" spans="2:9" ht="13.8" customHeight="1" x14ac:dyDescent="0.3">
      <c r="B42">
        <v>280</v>
      </c>
      <c r="C42" t="s">
        <v>236</v>
      </c>
      <c r="D42" s="186">
        <v>6641.11</v>
      </c>
      <c r="E42" s="187">
        <v>5076.79</v>
      </c>
      <c r="G42" t="s">
        <v>138</v>
      </c>
      <c r="H42" s="45">
        <f t="shared" si="0"/>
        <v>6641.11</v>
      </c>
      <c r="I42" s="45">
        <f t="shared" si="1"/>
        <v>5076.79</v>
      </c>
    </row>
    <row r="43" spans="2:9" ht="13.8" customHeight="1" x14ac:dyDescent="0.3">
      <c r="B43">
        <v>290</v>
      </c>
      <c r="C43" t="s">
        <v>237</v>
      </c>
      <c r="D43" s="186">
        <v>6502.37</v>
      </c>
      <c r="E43" s="187">
        <v>5078.0200000000004</v>
      </c>
      <c r="G43" t="s">
        <v>139</v>
      </c>
      <c r="H43" s="45">
        <f t="shared" si="0"/>
        <v>6502.37</v>
      </c>
      <c r="I43" s="45">
        <f t="shared" si="1"/>
        <v>5078.0200000000004</v>
      </c>
    </row>
    <row r="44" spans="2:9" ht="13.8" customHeight="1" x14ac:dyDescent="0.3">
      <c r="B44">
        <v>291</v>
      </c>
      <c r="C44" t="s">
        <v>238</v>
      </c>
      <c r="D44" s="186">
        <v>7049.4431727649799</v>
      </c>
      <c r="E44" s="187">
        <v>5309.31</v>
      </c>
      <c r="G44" t="s">
        <v>140</v>
      </c>
      <c r="H44" s="45">
        <f t="shared" si="0"/>
        <v>7049.4431727649799</v>
      </c>
      <c r="I44" s="45">
        <f t="shared" si="1"/>
        <v>5309.31</v>
      </c>
    </row>
    <row r="45" spans="2:9" ht="13.8" customHeight="1" x14ac:dyDescent="0.3">
      <c r="B45">
        <v>292</v>
      </c>
      <c r="C45" t="s">
        <v>239</v>
      </c>
      <c r="D45" s="186">
        <v>7020.39</v>
      </c>
      <c r="E45" s="187">
        <v>5309.32</v>
      </c>
      <c r="G45" t="s">
        <v>141</v>
      </c>
      <c r="H45" s="45">
        <f t="shared" si="0"/>
        <v>7020.39</v>
      </c>
      <c r="I45" s="45">
        <f t="shared" si="1"/>
        <v>5309.32</v>
      </c>
    </row>
    <row r="46" spans="2:9" ht="13.8" customHeight="1" x14ac:dyDescent="0.3">
      <c r="B46">
        <v>300</v>
      </c>
      <c r="C46" t="s">
        <v>240</v>
      </c>
      <c r="D46" s="186">
        <v>6463.03</v>
      </c>
      <c r="E46" s="187">
        <v>4535.28</v>
      </c>
      <c r="G46" t="s">
        <v>392</v>
      </c>
      <c r="H46" s="45">
        <f t="shared" si="0"/>
        <v>6463.03</v>
      </c>
      <c r="I46" s="45">
        <f t="shared" si="1"/>
        <v>4535.28</v>
      </c>
    </row>
    <row r="47" spans="2:9" ht="13.8" customHeight="1" x14ac:dyDescent="0.3">
      <c r="B47">
        <v>310</v>
      </c>
      <c r="C47" t="s">
        <v>241</v>
      </c>
      <c r="D47" s="186">
        <v>6849.07</v>
      </c>
      <c r="E47" s="187">
        <v>5309.31</v>
      </c>
      <c r="G47" t="s">
        <v>142</v>
      </c>
      <c r="H47" s="45">
        <f t="shared" si="0"/>
        <v>6849.07</v>
      </c>
      <c r="I47" s="45">
        <f t="shared" si="1"/>
        <v>5309.31</v>
      </c>
    </row>
    <row r="48" spans="2:9" ht="13.8" customHeight="1" x14ac:dyDescent="0.3">
      <c r="B48">
        <v>320</v>
      </c>
      <c r="C48" t="s">
        <v>242</v>
      </c>
      <c r="D48" s="186">
        <v>6581.22</v>
      </c>
      <c r="E48" s="187">
        <v>5249.28</v>
      </c>
      <c r="G48" t="s">
        <v>143</v>
      </c>
      <c r="H48" s="45">
        <f t="shared" si="0"/>
        <v>6581.22</v>
      </c>
      <c r="I48" s="45">
        <f t="shared" si="1"/>
        <v>5249.28</v>
      </c>
    </row>
    <row r="49" spans="2:9" ht="13.8" customHeight="1" x14ac:dyDescent="0.3">
      <c r="B49">
        <v>330</v>
      </c>
      <c r="C49" t="s">
        <v>243</v>
      </c>
      <c r="D49" s="186">
        <v>7688.59</v>
      </c>
      <c r="E49" s="187">
        <v>4745.49</v>
      </c>
      <c r="G49" t="s">
        <v>393</v>
      </c>
      <c r="H49" s="45">
        <f t="shared" si="0"/>
        <v>7688.59</v>
      </c>
      <c r="I49" s="45">
        <f t="shared" si="1"/>
        <v>4745.49</v>
      </c>
    </row>
    <row r="50" spans="2:9" ht="13.8" customHeight="1" x14ac:dyDescent="0.3">
      <c r="B50">
        <v>340</v>
      </c>
      <c r="C50" t="s">
        <v>244</v>
      </c>
      <c r="D50" s="186">
        <v>6273.1131727649799</v>
      </c>
      <c r="E50" s="187">
        <v>5050.3900000000003</v>
      </c>
      <c r="G50" t="s">
        <v>394</v>
      </c>
      <c r="H50" s="45">
        <f t="shared" si="0"/>
        <v>6273.1131727649799</v>
      </c>
      <c r="I50" s="45">
        <f t="shared" si="1"/>
        <v>5050.3900000000003</v>
      </c>
    </row>
    <row r="51" spans="2:9" ht="13.8" customHeight="1" x14ac:dyDescent="0.3">
      <c r="B51">
        <v>350</v>
      </c>
      <c r="C51" t="s">
        <v>245</v>
      </c>
      <c r="D51" s="186">
        <v>7152.91</v>
      </c>
      <c r="E51" s="187">
        <v>5309.31</v>
      </c>
      <c r="G51" t="s">
        <v>395</v>
      </c>
      <c r="H51" s="45">
        <f t="shared" si="0"/>
        <v>7152.91</v>
      </c>
      <c r="I51" s="45">
        <f t="shared" si="1"/>
        <v>5309.31</v>
      </c>
    </row>
    <row r="52" spans="2:9" ht="13.8" customHeight="1" x14ac:dyDescent="0.3">
      <c r="B52">
        <v>360</v>
      </c>
      <c r="C52" t="s">
        <v>246</v>
      </c>
      <c r="D52" s="186">
        <v>6279.6231727649802</v>
      </c>
      <c r="E52" s="187">
        <v>5257.53</v>
      </c>
      <c r="G52" t="s">
        <v>144</v>
      </c>
      <c r="H52" s="45">
        <f t="shared" si="0"/>
        <v>6279.6231727649802</v>
      </c>
      <c r="I52" s="45">
        <f t="shared" si="1"/>
        <v>5257.53</v>
      </c>
    </row>
    <row r="53" spans="2:9" ht="13.8" customHeight="1" x14ac:dyDescent="0.3">
      <c r="B53">
        <v>370</v>
      </c>
      <c r="C53" t="s">
        <v>247</v>
      </c>
      <c r="D53" s="186">
        <v>9418.4599999999991</v>
      </c>
      <c r="E53" s="187">
        <v>4673.18</v>
      </c>
      <c r="G53" t="s">
        <v>145</v>
      </c>
      <c r="H53" s="45">
        <f t="shared" si="0"/>
        <v>9418.4599999999991</v>
      </c>
      <c r="I53" s="45">
        <f t="shared" si="1"/>
        <v>4673.18</v>
      </c>
    </row>
    <row r="54" spans="2:9" ht="13.8" customHeight="1" x14ac:dyDescent="0.3">
      <c r="B54">
        <v>380</v>
      </c>
      <c r="C54" t="s">
        <v>248</v>
      </c>
      <c r="D54" s="186">
        <v>9521.85</v>
      </c>
      <c r="E54" s="187">
        <v>4519.24</v>
      </c>
      <c r="G54" t="s">
        <v>396</v>
      </c>
      <c r="H54" s="45">
        <f t="shared" si="0"/>
        <v>9521.85</v>
      </c>
      <c r="I54" s="45">
        <f t="shared" si="1"/>
        <v>4519.24</v>
      </c>
    </row>
    <row r="55" spans="2:9" ht="13.8" customHeight="1" x14ac:dyDescent="0.3">
      <c r="B55">
        <v>390</v>
      </c>
      <c r="C55" t="s">
        <v>249</v>
      </c>
      <c r="D55" s="186">
        <v>7081.49</v>
      </c>
      <c r="E55" s="187">
        <v>4983.53</v>
      </c>
      <c r="G55" t="s">
        <v>146</v>
      </c>
      <c r="H55" s="45">
        <f t="shared" si="0"/>
        <v>7081.49</v>
      </c>
      <c r="I55" s="45">
        <f t="shared" si="1"/>
        <v>4983.53</v>
      </c>
    </row>
    <row r="56" spans="2:9" ht="13.8" customHeight="1" x14ac:dyDescent="0.3">
      <c r="B56">
        <v>400</v>
      </c>
      <c r="C56" t="s">
        <v>250</v>
      </c>
      <c r="D56" s="186">
        <v>8452.7031727649792</v>
      </c>
      <c r="E56" s="187">
        <v>5309.31</v>
      </c>
      <c r="G56" t="s">
        <v>397</v>
      </c>
      <c r="H56" s="45">
        <f t="shared" si="0"/>
        <v>8452.7031727649792</v>
      </c>
      <c r="I56" s="45">
        <f t="shared" si="1"/>
        <v>5309.31</v>
      </c>
    </row>
    <row r="57" spans="2:9" ht="13.8" customHeight="1" x14ac:dyDescent="0.3">
      <c r="B57">
        <v>410</v>
      </c>
      <c r="C57" t="s">
        <v>251</v>
      </c>
      <c r="D57" s="186">
        <v>6406.72</v>
      </c>
      <c r="E57" s="187">
        <v>5309.31</v>
      </c>
      <c r="G57" t="s">
        <v>147</v>
      </c>
      <c r="H57" s="45">
        <f t="shared" si="0"/>
        <v>6406.72</v>
      </c>
      <c r="I57" s="45">
        <f t="shared" si="1"/>
        <v>5309.31</v>
      </c>
    </row>
    <row r="58" spans="2:9" ht="13.8" customHeight="1" x14ac:dyDescent="0.3">
      <c r="B58">
        <v>420</v>
      </c>
      <c r="C58" t="s">
        <v>252</v>
      </c>
      <c r="D58" s="186">
        <v>10112.643172765</v>
      </c>
      <c r="E58" s="187">
        <v>5309.31</v>
      </c>
      <c r="G58" t="s">
        <v>398</v>
      </c>
      <c r="H58" s="45">
        <f t="shared" si="0"/>
        <v>10112.643172765</v>
      </c>
      <c r="I58" s="45">
        <f t="shared" si="1"/>
        <v>5309.31</v>
      </c>
    </row>
    <row r="59" spans="2:9" ht="13.8" customHeight="1" x14ac:dyDescent="0.3">
      <c r="B59">
        <v>421</v>
      </c>
      <c r="C59" t="s">
        <v>253</v>
      </c>
      <c r="D59" s="186">
        <v>7233.27</v>
      </c>
      <c r="E59" s="187">
        <v>4793.71</v>
      </c>
      <c r="G59" t="s">
        <v>148</v>
      </c>
      <c r="H59" s="45">
        <f t="shared" si="0"/>
        <v>7233.27</v>
      </c>
      <c r="I59" s="45">
        <f t="shared" si="1"/>
        <v>4793.71</v>
      </c>
    </row>
    <row r="60" spans="2:9" ht="13.8" customHeight="1" x14ac:dyDescent="0.3">
      <c r="B60">
        <v>422</v>
      </c>
      <c r="C60" t="s">
        <v>254</v>
      </c>
      <c r="D60" s="186">
        <v>10139.27</v>
      </c>
      <c r="E60" s="187">
        <v>4789.92</v>
      </c>
      <c r="G60" t="s">
        <v>399</v>
      </c>
      <c r="H60" s="45">
        <f t="shared" si="0"/>
        <v>10139.27</v>
      </c>
      <c r="I60" s="45">
        <f t="shared" si="1"/>
        <v>4789.92</v>
      </c>
    </row>
    <row r="61" spans="2:9" ht="13.8" customHeight="1" x14ac:dyDescent="0.3">
      <c r="B61">
        <v>430</v>
      </c>
      <c r="C61" t="s">
        <v>255</v>
      </c>
      <c r="D61" s="186">
        <v>6735.78</v>
      </c>
      <c r="E61" s="187">
        <v>5276.08</v>
      </c>
      <c r="G61" t="s">
        <v>149</v>
      </c>
      <c r="H61" s="45">
        <f t="shared" si="0"/>
        <v>6735.78</v>
      </c>
      <c r="I61" s="45">
        <f t="shared" si="1"/>
        <v>5276.08</v>
      </c>
    </row>
    <row r="62" spans="2:9" ht="13.8" customHeight="1" x14ac:dyDescent="0.3">
      <c r="B62">
        <v>440</v>
      </c>
      <c r="C62" t="s">
        <v>256</v>
      </c>
      <c r="D62" s="186">
        <v>6664.15</v>
      </c>
      <c r="E62" s="187">
        <v>3790.63</v>
      </c>
      <c r="G62" t="s">
        <v>150</v>
      </c>
      <c r="H62" s="45">
        <f t="shared" si="0"/>
        <v>6664.15</v>
      </c>
      <c r="I62" s="45">
        <f t="shared" si="1"/>
        <v>3790.63</v>
      </c>
    </row>
    <row r="63" spans="2:9" ht="13.8" customHeight="1" x14ac:dyDescent="0.3">
      <c r="B63">
        <v>450</v>
      </c>
      <c r="C63" t="s">
        <v>257</v>
      </c>
      <c r="D63" s="186">
        <v>6352.84</v>
      </c>
      <c r="E63" s="187">
        <v>5097.3999999999996</v>
      </c>
      <c r="G63" t="s">
        <v>151</v>
      </c>
      <c r="H63" s="45">
        <f t="shared" si="0"/>
        <v>6352.84</v>
      </c>
      <c r="I63" s="45">
        <f t="shared" si="1"/>
        <v>5097.3999999999996</v>
      </c>
    </row>
    <row r="64" spans="2:9" ht="13.8" customHeight="1" x14ac:dyDescent="0.3">
      <c r="B64">
        <v>460</v>
      </c>
      <c r="C64" t="s">
        <v>258</v>
      </c>
      <c r="D64" s="186">
        <v>8722.4599999999991</v>
      </c>
      <c r="E64" s="187">
        <v>4681.99</v>
      </c>
      <c r="G64" t="s">
        <v>152</v>
      </c>
      <c r="H64" s="45">
        <f t="shared" si="0"/>
        <v>8722.4599999999991</v>
      </c>
      <c r="I64" s="45">
        <f t="shared" si="1"/>
        <v>4681.99</v>
      </c>
    </row>
    <row r="65" spans="2:9" ht="13.8" customHeight="1" x14ac:dyDescent="0.3">
      <c r="B65">
        <v>470</v>
      </c>
      <c r="C65" t="s">
        <v>259</v>
      </c>
      <c r="D65" s="186">
        <v>7213.24</v>
      </c>
      <c r="E65" s="187">
        <v>5309.31</v>
      </c>
      <c r="G65" t="s">
        <v>153</v>
      </c>
      <c r="H65" s="45">
        <f t="shared" si="0"/>
        <v>7213.24</v>
      </c>
      <c r="I65" s="45">
        <f t="shared" si="1"/>
        <v>5309.31</v>
      </c>
    </row>
    <row r="66" spans="2:9" ht="13.8" customHeight="1" x14ac:dyDescent="0.3">
      <c r="B66">
        <v>480</v>
      </c>
      <c r="C66" t="s">
        <v>260</v>
      </c>
      <c r="D66" s="186">
        <v>14963.36</v>
      </c>
      <c r="E66" s="187">
        <v>3755.37</v>
      </c>
      <c r="G66" t="s">
        <v>154</v>
      </c>
      <c r="H66" s="45">
        <f t="shared" si="0"/>
        <v>14963.36</v>
      </c>
      <c r="I66" s="45">
        <f t="shared" si="1"/>
        <v>3755.37</v>
      </c>
    </row>
    <row r="67" spans="2:9" ht="13.8" customHeight="1" x14ac:dyDescent="0.3">
      <c r="B67">
        <v>490</v>
      </c>
      <c r="C67" t="s">
        <v>261</v>
      </c>
      <c r="D67" s="186">
        <v>6233.78</v>
      </c>
      <c r="E67" s="187">
        <v>5309.31</v>
      </c>
      <c r="G67" t="s">
        <v>155</v>
      </c>
      <c r="H67" s="45">
        <f t="shared" si="0"/>
        <v>6233.78</v>
      </c>
      <c r="I67" s="45">
        <f t="shared" si="1"/>
        <v>5309.31</v>
      </c>
    </row>
    <row r="68" spans="2:9" ht="13.8" customHeight="1" x14ac:dyDescent="0.3">
      <c r="B68">
        <v>491</v>
      </c>
      <c r="C68" t="s">
        <v>262</v>
      </c>
      <c r="D68" s="186">
        <v>6170.48</v>
      </c>
      <c r="E68" s="187">
        <v>5309.31</v>
      </c>
      <c r="G68" t="s">
        <v>380</v>
      </c>
      <c r="H68" s="45">
        <f t="shared" si="0"/>
        <v>6170.48</v>
      </c>
      <c r="I68" s="45">
        <f t="shared" si="1"/>
        <v>5309.31</v>
      </c>
    </row>
    <row r="69" spans="2:9" ht="13.8" customHeight="1" x14ac:dyDescent="0.3">
      <c r="B69">
        <v>500</v>
      </c>
      <c r="C69" t="s">
        <v>263</v>
      </c>
      <c r="D69" s="186">
        <v>6800.12</v>
      </c>
      <c r="E69" s="187">
        <v>4291.55</v>
      </c>
      <c r="G69" t="s">
        <v>400</v>
      </c>
      <c r="H69" s="45">
        <f t="shared" si="0"/>
        <v>6800.12</v>
      </c>
      <c r="I69" s="45">
        <f t="shared" si="1"/>
        <v>4291.55</v>
      </c>
    </row>
    <row r="70" spans="2:9" ht="13.8" customHeight="1" x14ac:dyDescent="0.3">
      <c r="B70">
        <v>510</v>
      </c>
      <c r="C70" t="s">
        <v>264</v>
      </c>
      <c r="D70" s="186">
        <v>6681.05</v>
      </c>
      <c r="E70" s="187">
        <v>4803.75</v>
      </c>
      <c r="G70" t="s">
        <v>156</v>
      </c>
      <c r="H70" s="45">
        <f t="shared" si="0"/>
        <v>6681.05</v>
      </c>
      <c r="I70" s="45">
        <f t="shared" si="1"/>
        <v>4803.75</v>
      </c>
    </row>
    <row r="71" spans="2:9" ht="13.8" customHeight="1" x14ac:dyDescent="0.3">
      <c r="B71">
        <v>520</v>
      </c>
      <c r="C71" t="s">
        <v>265</v>
      </c>
      <c r="D71" s="186">
        <v>10288.94</v>
      </c>
      <c r="E71" s="187">
        <v>3705.46</v>
      </c>
      <c r="G71" t="s">
        <v>401</v>
      </c>
      <c r="H71" s="45">
        <f t="shared" si="0"/>
        <v>10288.94</v>
      </c>
      <c r="I71" s="45">
        <f t="shared" si="1"/>
        <v>3705.46</v>
      </c>
    </row>
    <row r="72" spans="2:9" ht="13.8" customHeight="1" x14ac:dyDescent="0.3">
      <c r="B72">
        <v>530</v>
      </c>
      <c r="C72" t="s">
        <v>266</v>
      </c>
      <c r="D72" s="186">
        <v>6635.28317276498</v>
      </c>
      <c r="E72" s="187">
        <v>5309.31</v>
      </c>
      <c r="G72" t="s">
        <v>402</v>
      </c>
      <c r="H72" s="45">
        <f t="shared" si="0"/>
        <v>6635.28317276498</v>
      </c>
      <c r="I72" s="45">
        <f t="shared" si="1"/>
        <v>5309.31</v>
      </c>
    </row>
    <row r="73" spans="2:9" ht="13.8" customHeight="1" x14ac:dyDescent="0.3">
      <c r="B73">
        <v>540</v>
      </c>
      <c r="C73" t="s">
        <v>267</v>
      </c>
      <c r="D73" s="186">
        <v>7060.3731727649802</v>
      </c>
      <c r="E73" s="187">
        <v>4107.28</v>
      </c>
      <c r="G73" t="s">
        <v>403</v>
      </c>
      <c r="H73" s="45">
        <f t="shared" si="0"/>
        <v>7060.3731727649802</v>
      </c>
      <c r="I73" s="45">
        <f t="shared" si="1"/>
        <v>4107.28</v>
      </c>
    </row>
    <row r="74" spans="2:9" ht="13.8" customHeight="1" x14ac:dyDescent="0.3">
      <c r="B74">
        <v>550</v>
      </c>
      <c r="C74" t="s">
        <v>268</v>
      </c>
      <c r="D74" s="186">
        <v>6288.69</v>
      </c>
      <c r="E74" s="187">
        <v>5309.31</v>
      </c>
      <c r="G74" t="s">
        <v>157</v>
      </c>
      <c r="H74" s="45">
        <f t="shared" si="0"/>
        <v>6288.69</v>
      </c>
      <c r="I74" s="45">
        <f t="shared" si="1"/>
        <v>5309.31</v>
      </c>
    </row>
    <row r="75" spans="2:9" ht="13.8" customHeight="1" x14ac:dyDescent="0.3">
      <c r="B75">
        <v>560</v>
      </c>
      <c r="C75" t="s">
        <v>269</v>
      </c>
      <c r="D75" s="186">
        <v>6891.0831727649802</v>
      </c>
      <c r="E75" s="187">
        <v>4940.49</v>
      </c>
      <c r="G75" t="s">
        <v>158</v>
      </c>
      <c r="H75" s="45">
        <f t="shared" ref="H75:H125" si="2">D75</f>
        <v>6891.0831727649802</v>
      </c>
      <c r="I75" s="45">
        <f t="shared" ref="I75:I125" si="3">E75</f>
        <v>4940.49</v>
      </c>
    </row>
    <row r="76" spans="2:9" ht="13.8" customHeight="1" x14ac:dyDescent="0.3">
      <c r="B76">
        <v>570</v>
      </c>
      <c r="C76" t="s">
        <v>270</v>
      </c>
      <c r="D76" s="186">
        <v>8379.69</v>
      </c>
      <c r="E76" s="187">
        <v>4198.7700000000004</v>
      </c>
      <c r="G76" t="s">
        <v>404</v>
      </c>
      <c r="H76" s="45">
        <f t="shared" si="2"/>
        <v>8379.69</v>
      </c>
      <c r="I76" s="45">
        <f t="shared" si="3"/>
        <v>4198.7700000000004</v>
      </c>
    </row>
    <row r="77" spans="2:9" ht="13.8" customHeight="1" x14ac:dyDescent="0.3">
      <c r="B77">
        <v>580</v>
      </c>
      <c r="C77" t="s">
        <v>271</v>
      </c>
      <c r="D77" s="186">
        <v>8548.2099999999991</v>
      </c>
      <c r="E77" s="187">
        <v>4554.16</v>
      </c>
      <c r="G77" t="s">
        <v>159</v>
      </c>
      <c r="H77" s="45">
        <f t="shared" si="2"/>
        <v>8548.2099999999991</v>
      </c>
      <c r="I77" s="45">
        <f t="shared" si="3"/>
        <v>4554.16</v>
      </c>
    </row>
    <row r="78" spans="2:9" ht="13.8" customHeight="1" x14ac:dyDescent="0.3">
      <c r="B78">
        <v>590</v>
      </c>
      <c r="C78" t="s">
        <v>272</v>
      </c>
      <c r="D78" s="186">
        <v>7054.82</v>
      </c>
      <c r="E78" s="187">
        <v>4044.93</v>
      </c>
      <c r="G78" t="s">
        <v>160</v>
      </c>
      <c r="H78" s="45">
        <f t="shared" si="2"/>
        <v>7054.82</v>
      </c>
      <c r="I78" s="45">
        <f t="shared" si="3"/>
        <v>4044.93</v>
      </c>
    </row>
    <row r="79" spans="2:9" ht="13.8" customHeight="1" x14ac:dyDescent="0.3">
      <c r="B79">
        <v>600</v>
      </c>
      <c r="C79" t="s">
        <v>273</v>
      </c>
      <c r="D79" s="186">
        <v>6292.72</v>
      </c>
      <c r="E79" s="187">
        <v>5309.31</v>
      </c>
      <c r="G79" t="s">
        <v>161</v>
      </c>
      <c r="H79" s="45">
        <f t="shared" si="2"/>
        <v>6292.72</v>
      </c>
      <c r="I79" s="45">
        <f t="shared" si="3"/>
        <v>5309.31</v>
      </c>
    </row>
    <row r="80" spans="2:9" ht="13.8" customHeight="1" x14ac:dyDescent="0.3">
      <c r="B80">
        <v>610</v>
      </c>
      <c r="C80" t="s">
        <v>274</v>
      </c>
      <c r="D80" s="186">
        <v>8628.58</v>
      </c>
      <c r="E80" s="187">
        <v>3658.25</v>
      </c>
      <c r="G80" t="s">
        <v>405</v>
      </c>
      <c r="H80" s="45">
        <f t="shared" si="2"/>
        <v>8628.58</v>
      </c>
      <c r="I80" s="45">
        <f t="shared" si="3"/>
        <v>3658.25</v>
      </c>
    </row>
    <row r="81" spans="2:9" ht="13.8" customHeight="1" x14ac:dyDescent="0.3">
      <c r="B81">
        <v>620</v>
      </c>
      <c r="C81" t="s">
        <v>275</v>
      </c>
      <c r="D81" s="186">
        <v>7311.2</v>
      </c>
      <c r="E81" s="187">
        <v>5309.31</v>
      </c>
      <c r="G81" t="s">
        <v>162</v>
      </c>
      <c r="H81" s="45">
        <f t="shared" si="2"/>
        <v>7311.2</v>
      </c>
      <c r="I81" s="45">
        <f t="shared" si="3"/>
        <v>5309.31</v>
      </c>
    </row>
    <row r="82" spans="2:9" ht="13.8" customHeight="1" x14ac:dyDescent="0.3">
      <c r="B82">
        <v>630</v>
      </c>
      <c r="C82" t="s">
        <v>276</v>
      </c>
      <c r="D82" s="186">
        <v>6350.59</v>
      </c>
      <c r="E82" s="187">
        <v>5309.31</v>
      </c>
      <c r="G82" t="s">
        <v>406</v>
      </c>
      <c r="H82" s="45">
        <f t="shared" si="2"/>
        <v>6350.59</v>
      </c>
      <c r="I82" s="45">
        <f t="shared" si="3"/>
        <v>5309.31</v>
      </c>
    </row>
    <row r="83" spans="2:9" ht="13.8" customHeight="1" x14ac:dyDescent="0.3">
      <c r="B83">
        <v>640</v>
      </c>
      <c r="C83" t="s">
        <v>374</v>
      </c>
      <c r="D83" s="186">
        <v>6899.18</v>
      </c>
      <c r="E83" s="187">
        <v>4693.16</v>
      </c>
      <c r="G83" t="s">
        <v>407</v>
      </c>
      <c r="H83" s="45">
        <f t="shared" si="2"/>
        <v>6899.18</v>
      </c>
      <c r="I83" s="45">
        <f t="shared" si="3"/>
        <v>4693.16</v>
      </c>
    </row>
    <row r="84" spans="2:9" ht="13.8" customHeight="1" x14ac:dyDescent="0.3">
      <c r="B84">
        <v>650</v>
      </c>
      <c r="C84" t="s">
        <v>277</v>
      </c>
      <c r="D84" s="186">
        <v>6296.55</v>
      </c>
      <c r="E84" s="187">
        <v>5309.31</v>
      </c>
      <c r="G84" t="s">
        <v>163</v>
      </c>
      <c r="H84" s="45">
        <f t="shared" si="2"/>
        <v>6296.55</v>
      </c>
      <c r="I84" s="45">
        <f t="shared" si="3"/>
        <v>5309.31</v>
      </c>
    </row>
    <row r="85" spans="2:9" ht="13.8" customHeight="1" x14ac:dyDescent="0.3">
      <c r="B85">
        <v>660</v>
      </c>
      <c r="C85" t="s">
        <v>278</v>
      </c>
      <c r="D85" s="186">
        <v>11026.06</v>
      </c>
      <c r="E85" s="187">
        <v>5309.31</v>
      </c>
      <c r="G85" t="s">
        <v>164</v>
      </c>
      <c r="H85" s="45">
        <f t="shared" si="2"/>
        <v>11026.06</v>
      </c>
      <c r="I85" s="45">
        <f t="shared" si="3"/>
        <v>5309.31</v>
      </c>
    </row>
    <row r="86" spans="2:9" ht="13.8" customHeight="1" x14ac:dyDescent="0.3">
      <c r="B86">
        <v>670</v>
      </c>
      <c r="C86" t="s">
        <v>279</v>
      </c>
      <c r="D86" s="186">
        <v>6461.73</v>
      </c>
      <c r="E86" s="187">
        <v>4129.34</v>
      </c>
      <c r="G86" t="s">
        <v>165</v>
      </c>
      <c r="H86" s="45">
        <f t="shared" si="2"/>
        <v>6461.73</v>
      </c>
      <c r="I86" s="45">
        <f t="shared" si="3"/>
        <v>4129.34</v>
      </c>
    </row>
    <row r="87" spans="2:9" ht="13.8" customHeight="1" x14ac:dyDescent="0.3">
      <c r="B87">
        <v>680</v>
      </c>
      <c r="C87" t="s">
        <v>280</v>
      </c>
      <c r="D87" s="186">
        <v>6534.01</v>
      </c>
      <c r="E87" s="187">
        <v>5138.3500000000004</v>
      </c>
      <c r="G87" t="s">
        <v>166</v>
      </c>
      <c r="H87" s="45">
        <f t="shared" si="2"/>
        <v>6534.01</v>
      </c>
      <c r="I87" s="45">
        <f t="shared" si="3"/>
        <v>5138.3500000000004</v>
      </c>
    </row>
    <row r="88" spans="2:9" ht="13.8" customHeight="1" x14ac:dyDescent="0.3">
      <c r="B88">
        <v>681</v>
      </c>
      <c r="C88" t="s">
        <v>281</v>
      </c>
      <c r="D88" s="186">
        <v>6266.76</v>
      </c>
      <c r="E88" s="187">
        <v>5309.31</v>
      </c>
      <c r="G88" t="s">
        <v>167</v>
      </c>
      <c r="H88" s="45">
        <f t="shared" si="2"/>
        <v>6266.76</v>
      </c>
      <c r="I88" s="45">
        <f t="shared" si="3"/>
        <v>5309.31</v>
      </c>
    </row>
    <row r="89" spans="2:9" ht="13.8" customHeight="1" x14ac:dyDescent="0.3">
      <c r="B89">
        <v>690</v>
      </c>
      <c r="C89" t="s">
        <v>282</v>
      </c>
      <c r="D89" s="186">
        <v>9387.51</v>
      </c>
      <c r="E89" s="187">
        <v>4191.5600000000004</v>
      </c>
      <c r="G89" t="s">
        <v>168</v>
      </c>
      <c r="H89" s="45">
        <f t="shared" si="2"/>
        <v>9387.51</v>
      </c>
      <c r="I89" s="45">
        <f t="shared" si="3"/>
        <v>4191.5600000000004</v>
      </c>
    </row>
    <row r="90" spans="2:9" ht="13.8" customHeight="1" x14ac:dyDescent="0.3">
      <c r="B90">
        <v>700</v>
      </c>
      <c r="C90" t="s">
        <v>283</v>
      </c>
      <c r="D90" s="186">
        <v>7533.01</v>
      </c>
      <c r="E90" s="187">
        <v>4600.1000000000004</v>
      </c>
      <c r="G90" t="s">
        <v>169</v>
      </c>
      <c r="H90" s="45">
        <f t="shared" si="2"/>
        <v>7533.01</v>
      </c>
      <c r="I90" s="45">
        <f t="shared" si="3"/>
        <v>4600.1000000000004</v>
      </c>
    </row>
    <row r="91" spans="2:9" ht="13.8" customHeight="1" x14ac:dyDescent="0.3">
      <c r="B91">
        <v>710</v>
      </c>
      <c r="C91" t="s">
        <v>284</v>
      </c>
      <c r="D91" s="186">
        <v>6603.14</v>
      </c>
      <c r="E91" s="187">
        <v>5309.31</v>
      </c>
      <c r="G91" t="s">
        <v>170</v>
      </c>
      <c r="H91" s="45">
        <f t="shared" si="2"/>
        <v>6603.14</v>
      </c>
      <c r="I91" s="45">
        <f t="shared" si="3"/>
        <v>5309.31</v>
      </c>
    </row>
    <row r="92" spans="2:9" ht="13.8" customHeight="1" x14ac:dyDescent="0.3">
      <c r="B92">
        <v>720</v>
      </c>
      <c r="C92" t="s">
        <v>285</v>
      </c>
      <c r="D92" s="186">
        <v>8633.1</v>
      </c>
      <c r="E92" s="187">
        <v>3981.99</v>
      </c>
      <c r="G92" t="s">
        <v>171</v>
      </c>
      <c r="H92" s="45">
        <f t="shared" si="2"/>
        <v>8633.1</v>
      </c>
      <c r="I92" s="45">
        <f t="shared" si="3"/>
        <v>3981.99</v>
      </c>
    </row>
    <row r="93" spans="2:9" ht="13.8" customHeight="1" x14ac:dyDescent="0.3">
      <c r="B93">
        <v>730</v>
      </c>
      <c r="C93" t="s">
        <v>286</v>
      </c>
      <c r="D93" s="186">
        <v>7116.9</v>
      </c>
      <c r="E93" s="187">
        <v>5309.31</v>
      </c>
      <c r="G93" t="s">
        <v>172</v>
      </c>
      <c r="H93" s="45">
        <f t="shared" si="2"/>
        <v>7116.9</v>
      </c>
      <c r="I93" s="45">
        <f t="shared" si="3"/>
        <v>5309.31</v>
      </c>
    </row>
    <row r="94" spans="2:9" ht="13.8" customHeight="1" x14ac:dyDescent="0.3">
      <c r="B94">
        <v>740</v>
      </c>
      <c r="C94" t="s">
        <v>287</v>
      </c>
      <c r="D94" s="186">
        <v>6688.95</v>
      </c>
      <c r="E94" s="187">
        <v>5274.77</v>
      </c>
      <c r="G94" t="s">
        <v>173</v>
      </c>
      <c r="H94" s="45">
        <f t="shared" si="2"/>
        <v>6688.95</v>
      </c>
      <c r="I94" s="45">
        <f t="shared" si="3"/>
        <v>5274.77</v>
      </c>
    </row>
    <row r="95" spans="2:9" ht="13.8" customHeight="1" x14ac:dyDescent="0.3">
      <c r="B95">
        <v>750</v>
      </c>
      <c r="C95" t="s">
        <v>288</v>
      </c>
      <c r="D95" s="186">
        <v>7970.6</v>
      </c>
      <c r="E95" s="187">
        <v>4370.47</v>
      </c>
      <c r="G95" t="s">
        <v>174</v>
      </c>
      <c r="H95" s="45">
        <f t="shared" si="2"/>
        <v>7970.6</v>
      </c>
      <c r="I95" s="45">
        <f t="shared" si="3"/>
        <v>4370.47</v>
      </c>
    </row>
    <row r="96" spans="2:9" ht="13.8" customHeight="1" x14ac:dyDescent="0.3">
      <c r="B96">
        <v>760</v>
      </c>
      <c r="C96" t="s">
        <v>289</v>
      </c>
      <c r="D96" s="186">
        <v>6900.71</v>
      </c>
      <c r="E96" s="187">
        <v>5309.31</v>
      </c>
      <c r="G96" t="s">
        <v>175</v>
      </c>
      <c r="H96" s="45">
        <f t="shared" si="2"/>
        <v>6900.71</v>
      </c>
      <c r="I96" s="45">
        <f t="shared" si="3"/>
        <v>5309.31</v>
      </c>
    </row>
    <row r="97" spans="2:9" ht="13.8" customHeight="1" x14ac:dyDescent="0.3">
      <c r="B97">
        <v>761</v>
      </c>
      <c r="C97" t="s">
        <v>290</v>
      </c>
      <c r="D97" s="186">
        <v>6795.29</v>
      </c>
      <c r="E97" s="187">
        <v>5254.01</v>
      </c>
      <c r="G97" t="s">
        <v>176</v>
      </c>
      <c r="H97" s="45">
        <f t="shared" si="2"/>
        <v>6795.29</v>
      </c>
      <c r="I97" s="45">
        <f t="shared" si="3"/>
        <v>5254.01</v>
      </c>
    </row>
    <row r="98" spans="2:9" ht="13.8" customHeight="1" x14ac:dyDescent="0.3">
      <c r="B98">
        <v>770</v>
      </c>
      <c r="C98" t="s">
        <v>291</v>
      </c>
      <c r="D98" s="186">
        <v>7327.42</v>
      </c>
      <c r="E98" s="187">
        <v>4520.38</v>
      </c>
      <c r="G98" t="s">
        <v>177</v>
      </c>
      <c r="H98" s="45">
        <f t="shared" si="2"/>
        <v>7327.42</v>
      </c>
      <c r="I98" s="45">
        <f t="shared" si="3"/>
        <v>4520.38</v>
      </c>
    </row>
    <row r="99" spans="2:9" ht="13.8" customHeight="1" x14ac:dyDescent="0.3">
      <c r="B99">
        <v>780</v>
      </c>
      <c r="C99" t="s">
        <v>292</v>
      </c>
      <c r="D99" s="186">
        <v>7509.77</v>
      </c>
      <c r="E99" s="187">
        <v>5309.31</v>
      </c>
      <c r="G99" t="s">
        <v>178</v>
      </c>
      <c r="H99" s="45">
        <f t="shared" si="2"/>
        <v>7509.77</v>
      </c>
      <c r="I99" s="45">
        <f t="shared" si="3"/>
        <v>5309.31</v>
      </c>
    </row>
    <row r="100" spans="2:9" ht="13.8" customHeight="1" x14ac:dyDescent="0.3">
      <c r="B100">
        <v>790</v>
      </c>
      <c r="C100" t="s">
        <v>293</v>
      </c>
      <c r="D100" s="186">
        <v>7117.92</v>
      </c>
      <c r="E100" s="187">
        <v>4286.29</v>
      </c>
      <c r="G100" t="s">
        <v>179</v>
      </c>
      <c r="H100" s="45">
        <f t="shared" si="2"/>
        <v>7117.92</v>
      </c>
      <c r="I100" s="45">
        <f t="shared" si="3"/>
        <v>4286.29</v>
      </c>
    </row>
    <row r="101" spans="2:9" ht="13.8" customHeight="1" x14ac:dyDescent="0.3">
      <c r="B101">
        <v>800</v>
      </c>
      <c r="C101" t="s">
        <v>294</v>
      </c>
      <c r="D101" s="186">
        <v>6750.58</v>
      </c>
      <c r="E101" s="187">
        <v>5309.31</v>
      </c>
      <c r="G101" t="s">
        <v>180</v>
      </c>
      <c r="H101" s="45">
        <f t="shared" si="2"/>
        <v>6750.58</v>
      </c>
      <c r="I101" s="45">
        <f t="shared" si="3"/>
        <v>5309.31</v>
      </c>
    </row>
    <row r="102" spans="2:9" ht="13.8" customHeight="1" x14ac:dyDescent="0.3">
      <c r="B102">
        <v>810</v>
      </c>
      <c r="C102" t="s">
        <v>295</v>
      </c>
      <c r="D102" s="186">
        <v>7126.12</v>
      </c>
      <c r="E102" s="187">
        <v>4231.1899999999996</v>
      </c>
      <c r="G102" t="s">
        <v>181</v>
      </c>
      <c r="H102" s="45">
        <f t="shared" si="2"/>
        <v>7126.12</v>
      </c>
      <c r="I102" s="45">
        <f t="shared" si="3"/>
        <v>4231.1899999999996</v>
      </c>
    </row>
    <row r="103" spans="2:9" ht="13.8" customHeight="1" x14ac:dyDescent="0.3">
      <c r="B103">
        <v>820</v>
      </c>
      <c r="C103" t="s">
        <v>296</v>
      </c>
      <c r="D103" s="186">
        <v>7421.72</v>
      </c>
      <c r="E103" s="187">
        <v>5309.31</v>
      </c>
      <c r="G103" t="s">
        <v>182</v>
      </c>
      <c r="H103" s="45">
        <f t="shared" si="2"/>
        <v>7421.72</v>
      </c>
      <c r="I103" s="45">
        <f t="shared" si="3"/>
        <v>5309.31</v>
      </c>
    </row>
    <row r="104" spans="2:9" ht="13.8" customHeight="1" x14ac:dyDescent="0.3">
      <c r="B104">
        <v>821</v>
      </c>
      <c r="C104" t="s">
        <v>297</v>
      </c>
      <c r="D104" s="186">
        <v>7335.84</v>
      </c>
      <c r="E104" s="187">
        <v>5309.31</v>
      </c>
      <c r="G104" t="s">
        <v>408</v>
      </c>
      <c r="H104" s="45">
        <f t="shared" si="2"/>
        <v>7335.84</v>
      </c>
      <c r="I104" s="45">
        <f t="shared" si="3"/>
        <v>5309.31</v>
      </c>
    </row>
    <row r="105" spans="2:9" ht="13.8" customHeight="1" x14ac:dyDescent="0.3">
      <c r="B105">
        <v>830</v>
      </c>
      <c r="C105" t="s">
        <v>298</v>
      </c>
      <c r="D105" s="186">
        <v>7553.47</v>
      </c>
      <c r="E105" s="187">
        <v>4080.15</v>
      </c>
      <c r="G105" t="s">
        <v>410</v>
      </c>
      <c r="H105" s="45">
        <f t="shared" si="2"/>
        <v>7553.47</v>
      </c>
      <c r="I105" s="45">
        <f t="shared" si="3"/>
        <v>4080.15</v>
      </c>
    </row>
    <row r="106" spans="2:9" ht="13.8" customHeight="1" x14ac:dyDescent="0.3">
      <c r="B106">
        <v>840</v>
      </c>
      <c r="C106" t="s">
        <v>299</v>
      </c>
      <c r="D106" s="186">
        <v>6875.29</v>
      </c>
      <c r="E106" s="187">
        <v>5309.31</v>
      </c>
      <c r="G106" t="s">
        <v>183</v>
      </c>
      <c r="H106" s="45">
        <f t="shared" si="2"/>
        <v>6875.29</v>
      </c>
      <c r="I106" s="45">
        <f t="shared" si="3"/>
        <v>5309.31</v>
      </c>
    </row>
    <row r="107" spans="2:9" ht="13.8" customHeight="1" x14ac:dyDescent="0.3">
      <c r="B107">
        <v>850</v>
      </c>
      <c r="C107" t="s">
        <v>300</v>
      </c>
      <c r="D107" s="186">
        <v>7280.2</v>
      </c>
      <c r="E107" s="187">
        <v>3987.47</v>
      </c>
      <c r="G107" t="s">
        <v>184</v>
      </c>
      <c r="H107" s="45">
        <f t="shared" si="2"/>
        <v>7280.2</v>
      </c>
      <c r="I107" s="45">
        <f t="shared" si="3"/>
        <v>3987.47</v>
      </c>
    </row>
    <row r="108" spans="2:9" ht="13.8" customHeight="1" x14ac:dyDescent="0.3">
      <c r="B108">
        <v>860</v>
      </c>
      <c r="C108" t="s">
        <v>301</v>
      </c>
      <c r="D108" s="186">
        <v>7077.33</v>
      </c>
      <c r="E108" s="187">
        <v>5309.31</v>
      </c>
      <c r="G108" t="s">
        <v>185</v>
      </c>
      <c r="H108" s="45">
        <f t="shared" si="2"/>
        <v>7077.33</v>
      </c>
      <c r="I108" s="45">
        <f t="shared" si="3"/>
        <v>5309.31</v>
      </c>
    </row>
    <row r="109" spans="2:9" ht="13.8" customHeight="1" x14ac:dyDescent="0.3">
      <c r="B109">
        <v>861</v>
      </c>
      <c r="C109" t="s">
        <v>302</v>
      </c>
      <c r="D109" s="186">
        <v>7498.48</v>
      </c>
      <c r="E109" s="187">
        <v>5309.31</v>
      </c>
      <c r="G109" t="s">
        <v>186</v>
      </c>
      <c r="H109" s="45">
        <f t="shared" si="2"/>
        <v>7498.48</v>
      </c>
      <c r="I109" s="45">
        <f t="shared" si="3"/>
        <v>5309.31</v>
      </c>
    </row>
    <row r="110" spans="2:9" ht="13.8" customHeight="1" x14ac:dyDescent="0.3">
      <c r="B110">
        <v>862</v>
      </c>
      <c r="C110" t="s">
        <v>303</v>
      </c>
      <c r="D110" s="186">
        <v>7246</v>
      </c>
      <c r="E110" s="187">
        <v>4991.66</v>
      </c>
      <c r="G110" t="s">
        <v>377</v>
      </c>
      <c r="H110" s="45">
        <f t="shared" si="2"/>
        <v>7246</v>
      </c>
      <c r="I110" s="45">
        <f t="shared" si="3"/>
        <v>4991.66</v>
      </c>
    </row>
    <row r="111" spans="2:9" ht="13.8" customHeight="1" x14ac:dyDescent="0.3">
      <c r="B111">
        <v>870</v>
      </c>
      <c r="C111" t="s">
        <v>304</v>
      </c>
      <c r="D111" s="186">
        <v>8273.73</v>
      </c>
      <c r="E111" s="187">
        <v>3963.08</v>
      </c>
      <c r="G111" t="s">
        <v>187</v>
      </c>
      <c r="H111" s="45">
        <f t="shared" si="2"/>
        <v>8273.73</v>
      </c>
      <c r="I111" s="45">
        <f t="shared" si="3"/>
        <v>3963.08</v>
      </c>
    </row>
    <row r="112" spans="2:9" ht="13.8" customHeight="1" x14ac:dyDescent="0.3">
      <c r="B112">
        <v>880</v>
      </c>
      <c r="C112" t="s">
        <v>305</v>
      </c>
      <c r="D112" s="186">
        <v>7377.61</v>
      </c>
      <c r="E112" s="187">
        <v>4091.2</v>
      </c>
      <c r="G112" t="s">
        <v>409</v>
      </c>
      <c r="H112" s="45">
        <f t="shared" si="2"/>
        <v>7377.61</v>
      </c>
      <c r="I112" s="45">
        <f t="shared" si="3"/>
        <v>4091.2</v>
      </c>
    </row>
    <row r="113" spans="2:9" ht="13.8" customHeight="1" x14ac:dyDescent="0.3">
      <c r="B113">
        <v>890</v>
      </c>
      <c r="C113" t="s">
        <v>306</v>
      </c>
      <c r="D113" s="186">
        <v>14137.22</v>
      </c>
      <c r="E113" s="187">
        <v>5309.32</v>
      </c>
      <c r="G113" t="s">
        <v>188</v>
      </c>
      <c r="H113" s="45">
        <f t="shared" si="2"/>
        <v>14137.22</v>
      </c>
      <c r="I113" s="45">
        <f t="shared" si="3"/>
        <v>5309.32</v>
      </c>
    </row>
    <row r="114" spans="2:9" ht="13.8" customHeight="1" x14ac:dyDescent="0.3">
      <c r="B114">
        <v>900</v>
      </c>
      <c r="C114" t="s">
        <v>307</v>
      </c>
      <c r="D114" s="186">
        <v>6165.19</v>
      </c>
      <c r="E114" s="187">
        <v>5309.31</v>
      </c>
      <c r="G114" t="s">
        <v>411</v>
      </c>
      <c r="H114" s="45">
        <f t="shared" si="2"/>
        <v>6165.19</v>
      </c>
      <c r="I114" s="45">
        <f t="shared" si="3"/>
        <v>5309.31</v>
      </c>
    </row>
    <row r="115" spans="2:9" ht="13.8" customHeight="1" x14ac:dyDescent="0.3">
      <c r="B115">
        <v>910</v>
      </c>
      <c r="C115" t="s">
        <v>308</v>
      </c>
      <c r="D115" s="186">
        <v>8098.56</v>
      </c>
      <c r="E115" s="187">
        <v>5309.31</v>
      </c>
      <c r="G115" t="s">
        <v>189</v>
      </c>
      <c r="H115" s="45">
        <f t="shared" si="2"/>
        <v>8098.56</v>
      </c>
      <c r="I115" s="45">
        <f t="shared" si="3"/>
        <v>5309.31</v>
      </c>
    </row>
    <row r="116" spans="2:9" ht="13.8" customHeight="1" x14ac:dyDescent="0.3">
      <c r="B116">
        <v>920</v>
      </c>
      <c r="C116" t="s">
        <v>309</v>
      </c>
      <c r="D116" s="186">
        <v>6329.29</v>
      </c>
      <c r="E116" s="187">
        <v>5309.31</v>
      </c>
      <c r="G116" t="s">
        <v>190</v>
      </c>
      <c r="H116" s="45">
        <f t="shared" si="2"/>
        <v>6329.29</v>
      </c>
      <c r="I116" s="45">
        <f t="shared" si="3"/>
        <v>5309.31</v>
      </c>
    </row>
    <row r="117" spans="2:9" ht="13.8" customHeight="1" x14ac:dyDescent="0.3">
      <c r="B117">
        <v>930</v>
      </c>
      <c r="C117" t="s">
        <v>310</v>
      </c>
      <c r="D117" s="186">
        <v>9409.56</v>
      </c>
      <c r="E117" s="187">
        <v>4159.53</v>
      </c>
      <c r="G117" t="s">
        <v>191</v>
      </c>
      <c r="H117" s="45">
        <f t="shared" si="2"/>
        <v>9409.56</v>
      </c>
      <c r="I117" s="45">
        <f t="shared" si="3"/>
        <v>4159.53</v>
      </c>
    </row>
    <row r="118" spans="2:9" ht="13.8" customHeight="1" x14ac:dyDescent="0.3">
      <c r="B118">
        <v>940</v>
      </c>
      <c r="C118" t="s">
        <v>311</v>
      </c>
      <c r="D118" s="186">
        <v>10941.64</v>
      </c>
      <c r="E118" s="187">
        <v>5309.31</v>
      </c>
      <c r="G118" t="s">
        <v>412</v>
      </c>
      <c r="H118" s="45">
        <f t="shared" si="2"/>
        <v>10941.64</v>
      </c>
      <c r="I118" s="45">
        <f t="shared" si="3"/>
        <v>5309.31</v>
      </c>
    </row>
    <row r="119" spans="2:9" ht="13.8" customHeight="1" x14ac:dyDescent="0.3">
      <c r="B119">
        <v>950</v>
      </c>
      <c r="C119" t="s">
        <v>312</v>
      </c>
      <c r="D119" s="186">
        <v>6734.64</v>
      </c>
      <c r="E119" s="187">
        <v>4074.29</v>
      </c>
      <c r="G119" t="s">
        <v>192</v>
      </c>
      <c r="H119" s="45">
        <f t="shared" si="2"/>
        <v>6734.64</v>
      </c>
      <c r="I119" s="45">
        <f t="shared" si="3"/>
        <v>4074.29</v>
      </c>
    </row>
    <row r="120" spans="2:9" ht="13.8" customHeight="1" x14ac:dyDescent="0.3">
      <c r="B120">
        <v>960</v>
      </c>
      <c r="C120" t="s">
        <v>313</v>
      </c>
      <c r="D120" s="186">
        <v>7039.5</v>
      </c>
      <c r="E120" s="187">
        <v>5104.3</v>
      </c>
      <c r="G120" t="s">
        <v>413</v>
      </c>
      <c r="H120" s="45">
        <f t="shared" si="2"/>
        <v>7039.5</v>
      </c>
      <c r="I120" s="45">
        <f t="shared" si="3"/>
        <v>5104.3</v>
      </c>
    </row>
    <row r="121" spans="2:9" ht="13.8" customHeight="1" x14ac:dyDescent="0.3">
      <c r="B121">
        <v>970</v>
      </c>
      <c r="C121" t="s">
        <v>314</v>
      </c>
      <c r="D121" s="186">
        <v>6911.41</v>
      </c>
      <c r="E121" s="187">
        <v>4815.7299999999996</v>
      </c>
      <c r="G121" t="s">
        <v>193</v>
      </c>
      <c r="H121" s="45">
        <f t="shared" si="2"/>
        <v>6911.41</v>
      </c>
      <c r="I121" s="45">
        <f t="shared" si="3"/>
        <v>4815.7299999999996</v>
      </c>
    </row>
    <row r="122" spans="2:9" ht="13.8" customHeight="1" x14ac:dyDescent="0.3">
      <c r="B122">
        <v>980</v>
      </c>
      <c r="C122" t="s">
        <v>315</v>
      </c>
      <c r="D122" s="186">
        <v>6962.12</v>
      </c>
      <c r="E122" s="187">
        <v>5309.31</v>
      </c>
      <c r="G122" t="s">
        <v>194</v>
      </c>
      <c r="H122" s="45">
        <f t="shared" si="2"/>
        <v>6962.12</v>
      </c>
      <c r="I122" s="45">
        <f t="shared" si="3"/>
        <v>5309.31</v>
      </c>
    </row>
    <row r="123" spans="2:9" ht="13.8" customHeight="1" x14ac:dyDescent="0.3">
      <c r="B123">
        <v>990</v>
      </c>
      <c r="C123" t="s">
        <v>316</v>
      </c>
      <c r="D123" s="186">
        <v>7236.35</v>
      </c>
      <c r="E123" s="187">
        <v>4511.18</v>
      </c>
      <c r="G123" t="s">
        <v>195</v>
      </c>
      <c r="H123" s="45">
        <f t="shared" si="2"/>
        <v>7236.35</v>
      </c>
      <c r="I123" s="45">
        <f t="shared" si="3"/>
        <v>4511.18</v>
      </c>
    </row>
    <row r="124" spans="2:9" ht="13.8" customHeight="1" x14ac:dyDescent="0.3">
      <c r="B124">
        <v>995</v>
      </c>
      <c r="C124" t="s">
        <v>317</v>
      </c>
      <c r="D124" s="186">
        <v>8364.17</v>
      </c>
      <c r="E124" s="187">
        <v>4774.82</v>
      </c>
      <c r="G124" t="s">
        <v>196</v>
      </c>
      <c r="H124" s="45">
        <f t="shared" si="2"/>
        <v>8364.17</v>
      </c>
      <c r="I124" s="45">
        <f t="shared" si="3"/>
        <v>4774.82</v>
      </c>
    </row>
    <row r="125" spans="2:9" x14ac:dyDescent="0.3">
      <c r="B125" s="190">
        <v>1000</v>
      </c>
      <c r="C125" t="s">
        <v>414</v>
      </c>
      <c r="D125" s="186">
        <v>6663.71</v>
      </c>
      <c r="E125" s="187">
        <v>5309.31</v>
      </c>
      <c r="G125" t="s">
        <v>415</v>
      </c>
      <c r="H125" s="45">
        <f t="shared" si="2"/>
        <v>6663.71</v>
      </c>
      <c r="I125" s="45">
        <f t="shared" si="3"/>
        <v>5309.31</v>
      </c>
    </row>
    <row r="126" spans="2:9" x14ac:dyDescent="0.3">
      <c r="D126" s="46"/>
      <c r="E126" s="45"/>
    </row>
    <row r="128" spans="2:9" x14ac:dyDescent="0.3">
      <c r="B128" s="185" t="s">
        <v>382</v>
      </c>
      <c r="C128" s="86"/>
      <c r="D128" s="184"/>
    </row>
    <row r="129" spans="2:5" x14ac:dyDescent="0.3">
      <c r="B129" s="188" t="s">
        <v>383</v>
      </c>
      <c r="C129" s="86"/>
      <c r="D129" s="184"/>
    </row>
    <row r="130" spans="2:5" x14ac:dyDescent="0.3">
      <c r="B130" s="188" t="s">
        <v>384</v>
      </c>
      <c r="C130" s="86"/>
      <c r="D130" s="184"/>
    </row>
    <row r="136" spans="2:5" x14ac:dyDescent="0.3">
      <c r="C136" s="47"/>
    </row>
    <row r="138" spans="2:5" x14ac:dyDescent="0.3">
      <c r="C138" s="41"/>
      <c r="E138" s="48"/>
    </row>
    <row r="139" spans="2:5" x14ac:dyDescent="0.3">
      <c r="C139" s="49"/>
      <c r="E139" s="50"/>
    </row>
    <row r="140" spans="2:5" x14ac:dyDescent="0.3">
      <c r="C140" s="49"/>
      <c r="E140" s="50"/>
    </row>
    <row r="141" spans="2:5" x14ac:dyDescent="0.3">
      <c r="C141" s="49"/>
      <c r="E141" s="50"/>
    </row>
    <row r="142" spans="2:5" x14ac:dyDescent="0.3">
      <c r="C142" s="49"/>
      <c r="E142" s="50"/>
    </row>
    <row r="143" spans="2:5" x14ac:dyDescent="0.3">
      <c r="C143" s="49"/>
      <c r="E143" s="50"/>
    </row>
    <row r="144" spans="2:5" x14ac:dyDescent="0.3">
      <c r="C144" s="49"/>
      <c r="E144" s="50"/>
    </row>
    <row r="145" spans="3:5" x14ac:dyDescent="0.3">
      <c r="C145" s="41"/>
      <c r="E145" s="51"/>
    </row>
    <row r="146" spans="3:5" x14ac:dyDescent="0.3">
      <c r="E146" s="51"/>
    </row>
    <row r="147" spans="3:5" x14ac:dyDescent="0.3">
      <c r="C147" s="41"/>
      <c r="E147" s="51"/>
    </row>
    <row r="148" spans="3:5" x14ac:dyDescent="0.3">
      <c r="C148" s="41"/>
      <c r="E148" s="51"/>
    </row>
    <row r="149" spans="3:5" x14ac:dyDescent="0.3">
      <c r="C149" s="36"/>
      <c r="D149" s="51"/>
      <c r="E149" s="52"/>
    </row>
    <row r="150" spans="3:5" x14ac:dyDescent="0.3">
      <c r="C150" s="36"/>
      <c r="D150" s="51"/>
      <c r="E150" s="51"/>
    </row>
    <row r="151" spans="3:5" x14ac:dyDescent="0.3">
      <c r="C151" s="36"/>
      <c r="D151" s="51"/>
      <c r="E151" s="51"/>
    </row>
    <row r="152" spans="3:5" x14ac:dyDescent="0.3">
      <c r="C152" s="36"/>
      <c r="D152" s="51"/>
      <c r="E152" s="51"/>
    </row>
    <row r="153" spans="3:5" x14ac:dyDescent="0.3">
      <c r="C153" s="36"/>
      <c r="D153" s="51"/>
      <c r="E153" s="51"/>
    </row>
    <row r="154" spans="3:5" x14ac:dyDescent="0.3">
      <c r="E154" s="51"/>
    </row>
    <row r="155" spans="3:5" x14ac:dyDescent="0.3">
      <c r="C155" s="41"/>
      <c r="E155" s="51"/>
    </row>
    <row r="156" spans="3:5" x14ac:dyDescent="0.3">
      <c r="C156" s="41"/>
      <c r="E156" s="51"/>
    </row>
    <row r="157" spans="3:5" x14ac:dyDescent="0.3">
      <c r="C157" s="41"/>
      <c r="E157" s="51"/>
    </row>
    <row r="158" spans="3:5" x14ac:dyDescent="0.3">
      <c r="C158" s="41"/>
      <c r="E158" s="51"/>
    </row>
    <row r="159" spans="3:5" x14ac:dyDescent="0.3">
      <c r="E159" s="51"/>
    </row>
    <row r="160" spans="3:5" x14ac:dyDescent="0.3">
      <c r="C160" s="47"/>
      <c r="E160" s="51"/>
    </row>
    <row r="161" spans="3:5" x14ac:dyDescent="0.3">
      <c r="E161" s="51"/>
    </row>
    <row r="162" spans="3:5" x14ac:dyDescent="0.3">
      <c r="C162" s="41"/>
      <c r="E162" s="51"/>
    </row>
    <row r="163" spans="3:5" x14ac:dyDescent="0.3">
      <c r="C163" s="49"/>
      <c r="E163" s="51"/>
    </row>
    <row r="164" spans="3:5" x14ac:dyDescent="0.3">
      <c r="C164" s="49"/>
      <c r="E164" s="51"/>
    </row>
    <row r="165" spans="3:5" x14ac:dyDescent="0.3">
      <c r="C165" s="41"/>
      <c r="E165" s="51"/>
    </row>
    <row r="166" spans="3:5" x14ac:dyDescent="0.3">
      <c r="E166" s="51"/>
    </row>
    <row r="167" spans="3:5" x14ac:dyDescent="0.3">
      <c r="C167" s="41"/>
      <c r="E167" s="51"/>
    </row>
    <row r="168" spans="3:5" x14ac:dyDescent="0.3">
      <c r="C168" s="41"/>
      <c r="E168" s="51"/>
    </row>
    <row r="169" spans="3:5" x14ac:dyDescent="0.3">
      <c r="C169" s="36"/>
      <c r="D169" s="51"/>
      <c r="E169" s="51"/>
    </row>
    <row r="170" spans="3:5" x14ac:dyDescent="0.3">
      <c r="C170" s="36"/>
      <c r="D170" s="51"/>
      <c r="E170" s="51"/>
    </row>
    <row r="171" spans="3:5" x14ac:dyDescent="0.3">
      <c r="C171" s="36"/>
      <c r="D171" s="51"/>
      <c r="E171" s="51"/>
    </row>
    <row r="172" spans="3:5" x14ac:dyDescent="0.3">
      <c r="C172" s="36"/>
      <c r="D172" s="51"/>
      <c r="E172" s="51"/>
    </row>
    <row r="173" spans="3:5" x14ac:dyDescent="0.3">
      <c r="E173" s="51"/>
    </row>
    <row r="174" spans="3:5" x14ac:dyDescent="0.3">
      <c r="E174" s="51"/>
    </row>
    <row r="175" spans="3:5" x14ac:dyDescent="0.3">
      <c r="E175" s="51"/>
    </row>
    <row r="176" spans="3:5" x14ac:dyDescent="0.3">
      <c r="E176" s="51"/>
    </row>
    <row r="177" spans="5:5" x14ac:dyDescent="0.3">
      <c r="E177" s="51"/>
    </row>
    <row r="178" spans="5:5" x14ac:dyDescent="0.3">
      <c r="E178" s="51"/>
    </row>
    <row r="179" spans="5:5" x14ac:dyDescent="0.3">
      <c r="E179" s="51"/>
    </row>
    <row r="180" spans="5:5" x14ac:dyDescent="0.3">
      <c r="E180" s="51"/>
    </row>
    <row r="181" spans="5:5" x14ac:dyDescent="0.3">
      <c r="E181" s="51"/>
    </row>
    <row r="182" spans="5:5" x14ac:dyDescent="0.3">
      <c r="E182" s="51"/>
    </row>
  </sheetData>
  <printOptions horizontalCentered="1"/>
  <pageMargins left="0.75" right="0.75" top="0.5" bottom="1" header="0.25" footer="0.25"/>
  <pageSetup scale="93" orientation="portrait" r:id="rId1"/>
  <headerFooter alignWithMargins="0">
    <oddFooter>&amp;L&amp;"Arial,Italic"&amp;8Division of School Business Services
School Allotments Section&amp;C &amp;R&amp;"Arial,Italic"&amp;8 7/9/2018
Page &amp;P of &amp;N</oddFooter>
  </headerFooter>
  <drawing r:id="rId2"/>
  <legacyDrawing r:id="rId3"/>
  <oleObjects>
    <mc:AlternateContent xmlns:mc="http://schemas.openxmlformats.org/markup-compatibility/2006">
      <mc:Choice Requires="x14">
        <oleObject progId="Paint.Picture" shapeId="15361" r:id="rId4">
          <objectPr defaultSize="0" autoLine="0" autoPict="0" r:id="rId5">
            <anchor>
              <from>
                <xdr:col>0</xdr:col>
                <xdr:colOff>99060</xdr:colOff>
                <xdr:row>0</xdr:row>
                <xdr:rowOff>53340</xdr:rowOff>
              </from>
              <to>
                <xdr:col>1</xdr:col>
                <xdr:colOff>419100</xdr:colOff>
                <xdr:row>3</xdr:row>
                <xdr:rowOff>91440</xdr:rowOff>
              </to>
            </anchor>
          </objectPr>
        </oleObject>
      </mc:Choice>
      <mc:Fallback>
        <oleObject progId="Paint.Picture" shapeId="15361"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9"/>
  <sheetViews>
    <sheetView workbookViewId="0">
      <selection activeCell="A4" sqref="A4:A119"/>
    </sheetView>
  </sheetViews>
  <sheetFormatPr defaultColWidth="9.109375" defaultRowHeight="13.8" x14ac:dyDescent="0.25"/>
  <cols>
    <col min="1" max="1" width="23.44140625" style="1" customWidth="1"/>
    <col min="2" max="2" width="37.6640625" style="30" bestFit="1" customWidth="1"/>
    <col min="3" max="3" width="20.77734375" style="30" bestFit="1" customWidth="1"/>
    <col min="4" max="4" width="9.109375" style="1"/>
    <col min="5" max="5" width="21.44140625" style="1" bestFit="1" customWidth="1"/>
    <col min="6" max="6" width="22.77734375" style="1" bestFit="1" customWidth="1"/>
    <col min="7" max="16384" width="9.109375" style="1"/>
  </cols>
  <sheetData>
    <row r="1" spans="1:6" ht="18" x14ac:dyDescent="0.35">
      <c r="A1" s="229" t="s">
        <v>391</v>
      </c>
      <c r="B1" s="230"/>
      <c r="C1" s="230"/>
    </row>
    <row r="3" spans="1:6" s="33" customFormat="1" x14ac:dyDescent="0.25">
      <c r="A3" s="31" t="s">
        <v>110</v>
      </c>
      <c r="B3" s="32" t="s">
        <v>390</v>
      </c>
      <c r="C3" s="32" t="s">
        <v>111</v>
      </c>
      <c r="E3" s="32" t="s">
        <v>345</v>
      </c>
      <c r="F3" s="32" t="s">
        <v>344</v>
      </c>
    </row>
    <row r="4" spans="1:6" ht="14.4" x14ac:dyDescent="0.3">
      <c r="A4" t="s">
        <v>112</v>
      </c>
      <c r="B4" s="110">
        <v>1968.3</v>
      </c>
      <c r="C4" s="110"/>
      <c r="E4" s="1" t="str">
        <f>A4</f>
        <v>010-Alamance-Burlington</v>
      </c>
      <c r="F4" s="110">
        <f>B4+C4</f>
        <v>1968.3</v>
      </c>
    </row>
    <row r="5" spans="1:6" ht="14.4" x14ac:dyDescent="0.3">
      <c r="A5" t="s">
        <v>113</v>
      </c>
      <c r="B5" s="110">
        <v>1700.57</v>
      </c>
      <c r="C5" s="110"/>
      <c r="E5" s="1" t="str">
        <f t="shared" ref="E5:E68" si="0">A5</f>
        <v>020-Alexander</v>
      </c>
      <c r="F5" s="110">
        <f t="shared" ref="F5:F68" si="1">B5+C5</f>
        <v>1700.57</v>
      </c>
    </row>
    <row r="6" spans="1:6" ht="14.4" x14ac:dyDescent="0.3">
      <c r="A6" t="s">
        <v>114</v>
      </c>
      <c r="B6" s="110">
        <v>2073.13</v>
      </c>
      <c r="C6" s="110"/>
      <c r="E6" s="1" t="str">
        <f t="shared" si="0"/>
        <v>030-Alleghany</v>
      </c>
      <c r="F6" s="110">
        <f t="shared" si="1"/>
        <v>2073.13</v>
      </c>
    </row>
    <row r="7" spans="1:6" ht="14.4" x14ac:dyDescent="0.3">
      <c r="A7" t="s">
        <v>115</v>
      </c>
      <c r="B7" s="110">
        <v>1292.96</v>
      </c>
      <c r="C7" s="189">
        <v>207.04</v>
      </c>
      <c r="E7" s="1" t="str">
        <f t="shared" si="0"/>
        <v>040-Anson</v>
      </c>
      <c r="F7" s="110">
        <f t="shared" si="1"/>
        <v>1500</v>
      </c>
    </row>
    <row r="8" spans="1:6" ht="14.4" x14ac:dyDescent="0.3">
      <c r="A8" t="s">
        <v>116</v>
      </c>
      <c r="B8" s="110">
        <v>2314.17</v>
      </c>
      <c r="C8" s="110"/>
      <c r="E8" s="1" t="str">
        <f t="shared" si="0"/>
        <v>050-Ashe</v>
      </c>
      <c r="F8" s="110">
        <f t="shared" si="1"/>
        <v>2314.17</v>
      </c>
    </row>
    <row r="9" spans="1:6" ht="14.4" x14ac:dyDescent="0.3">
      <c r="A9" t="s">
        <v>117</v>
      </c>
      <c r="B9" s="110">
        <v>2888.59</v>
      </c>
      <c r="C9" s="110"/>
      <c r="E9" s="1" t="str">
        <f t="shared" si="0"/>
        <v>060-Avery</v>
      </c>
      <c r="F9" s="110">
        <f t="shared" si="1"/>
        <v>2888.59</v>
      </c>
    </row>
    <row r="10" spans="1:6" ht="14.4" x14ac:dyDescent="0.3">
      <c r="A10" t="s">
        <v>118</v>
      </c>
      <c r="B10" s="189">
        <v>2659.8</v>
      </c>
      <c r="C10" s="110"/>
      <c r="E10" s="1" t="str">
        <f t="shared" si="0"/>
        <v>070-Beaufort</v>
      </c>
      <c r="F10" s="110">
        <f t="shared" si="1"/>
        <v>2659.8</v>
      </c>
    </row>
    <row r="11" spans="1:6" ht="14.4" x14ac:dyDescent="0.3">
      <c r="A11" t="s">
        <v>378</v>
      </c>
      <c r="B11" s="189">
        <v>1768.14</v>
      </c>
      <c r="C11" s="189">
        <v>156.96</v>
      </c>
      <c r="E11" s="1" t="str">
        <f t="shared" si="0"/>
        <v>080-Bertie</v>
      </c>
      <c r="F11" s="110">
        <f t="shared" si="1"/>
        <v>1925.1000000000001</v>
      </c>
    </row>
    <row r="12" spans="1:6" ht="14.4" x14ac:dyDescent="0.3">
      <c r="A12" t="s">
        <v>119</v>
      </c>
      <c r="B12" s="189">
        <v>1786.58</v>
      </c>
      <c r="C12" s="110"/>
      <c r="E12" s="1" t="str">
        <f t="shared" si="0"/>
        <v>090-Bladen</v>
      </c>
      <c r="F12" s="110">
        <f t="shared" si="1"/>
        <v>1786.58</v>
      </c>
    </row>
    <row r="13" spans="1:6" ht="14.4" x14ac:dyDescent="0.3">
      <c r="A13" t="s">
        <v>120</v>
      </c>
      <c r="B13" s="110">
        <v>3713.04</v>
      </c>
      <c r="C13" s="110"/>
      <c r="E13" s="1" t="str">
        <f t="shared" si="0"/>
        <v>100-Brunswick</v>
      </c>
      <c r="F13" s="110">
        <f t="shared" si="1"/>
        <v>3713.04</v>
      </c>
    </row>
    <row r="14" spans="1:6" ht="14.4" x14ac:dyDescent="0.3">
      <c r="A14" t="s">
        <v>386</v>
      </c>
      <c r="B14" s="189">
        <v>2630.16</v>
      </c>
      <c r="C14" s="110"/>
      <c r="E14" s="1" t="str">
        <f t="shared" si="0"/>
        <v>110-Buncombe</v>
      </c>
      <c r="F14" s="110">
        <f t="shared" si="1"/>
        <v>2630.16</v>
      </c>
    </row>
    <row r="15" spans="1:6" ht="14.4" x14ac:dyDescent="0.3">
      <c r="A15" t="s">
        <v>121</v>
      </c>
      <c r="B15" s="189">
        <v>3921.07</v>
      </c>
      <c r="C15" s="189">
        <v>2774.74</v>
      </c>
      <c r="E15" s="1" t="str">
        <f t="shared" si="0"/>
        <v>111-Asheville City</v>
      </c>
      <c r="F15" s="110">
        <f t="shared" si="1"/>
        <v>6695.8099999999995</v>
      </c>
    </row>
    <row r="16" spans="1:6" ht="14.4" x14ac:dyDescent="0.3">
      <c r="A16" t="s">
        <v>122</v>
      </c>
      <c r="B16" s="110">
        <v>1560.68</v>
      </c>
      <c r="C16" s="110"/>
      <c r="E16" s="1" t="str">
        <f t="shared" si="0"/>
        <v>120-Burke</v>
      </c>
      <c r="F16" s="110">
        <f t="shared" si="1"/>
        <v>1560.68</v>
      </c>
    </row>
    <row r="17" spans="1:6" ht="14.4" x14ac:dyDescent="0.3">
      <c r="A17" t="s">
        <v>123</v>
      </c>
      <c r="B17" s="110">
        <v>2361.96</v>
      </c>
      <c r="C17" s="110"/>
      <c r="E17" s="1" t="str">
        <f t="shared" si="0"/>
        <v>130-Cabarrus</v>
      </c>
      <c r="F17" s="110">
        <f t="shared" si="1"/>
        <v>2361.96</v>
      </c>
    </row>
    <row r="18" spans="1:6" ht="14.4" x14ac:dyDescent="0.3">
      <c r="A18" t="s">
        <v>124</v>
      </c>
      <c r="B18" s="110">
        <v>2385</v>
      </c>
      <c r="C18" s="110"/>
      <c r="E18" s="1" t="str">
        <f t="shared" si="0"/>
        <v>132-Kannapolis City</v>
      </c>
      <c r="F18" s="110">
        <f t="shared" si="1"/>
        <v>2385</v>
      </c>
    </row>
    <row r="19" spans="1:6" ht="14.4" x14ac:dyDescent="0.3">
      <c r="A19" t="s">
        <v>379</v>
      </c>
      <c r="B19" s="189">
        <v>1359.63</v>
      </c>
      <c r="C19" s="110"/>
      <c r="E19" s="1" t="str">
        <f t="shared" si="0"/>
        <v>140-Caldwell</v>
      </c>
      <c r="F19" s="110">
        <f t="shared" si="1"/>
        <v>1359.63</v>
      </c>
    </row>
    <row r="20" spans="1:6" ht="14.4" x14ac:dyDescent="0.3">
      <c r="A20" t="s">
        <v>125</v>
      </c>
      <c r="B20" s="110">
        <v>1198</v>
      </c>
      <c r="C20" s="110"/>
      <c r="E20" s="1" t="str">
        <f t="shared" si="0"/>
        <v>150-Camden</v>
      </c>
      <c r="F20" s="110">
        <f t="shared" si="1"/>
        <v>1198</v>
      </c>
    </row>
    <row r="21" spans="1:6" ht="14.4" x14ac:dyDescent="0.3">
      <c r="A21" t="s">
        <v>126</v>
      </c>
      <c r="B21" s="189">
        <v>3684</v>
      </c>
      <c r="C21" s="110"/>
      <c r="E21" s="1" t="str">
        <f t="shared" si="0"/>
        <v>160-Carteret</v>
      </c>
      <c r="F21" s="110">
        <f t="shared" si="1"/>
        <v>3684</v>
      </c>
    </row>
    <row r="22" spans="1:6" ht="14.4" x14ac:dyDescent="0.3">
      <c r="A22" t="s">
        <v>387</v>
      </c>
      <c r="B22" s="110">
        <v>1126.98</v>
      </c>
      <c r="C22" s="110"/>
      <c r="E22" s="1" t="str">
        <f t="shared" si="0"/>
        <v>170-Caswell</v>
      </c>
      <c r="F22" s="110">
        <f t="shared" si="1"/>
        <v>1126.98</v>
      </c>
    </row>
    <row r="23" spans="1:6" ht="14.4" x14ac:dyDescent="0.3">
      <c r="A23" t="s">
        <v>127</v>
      </c>
      <c r="B23" s="110">
        <v>1988</v>
      </c>
      <c r="C23" s="110"/>
      <c r="E23" s="1" t="str">
        <f t="shared" si="0"/>
        <v>180-Catawba</v>
      </c>
      <c r="F23" s="110">
        <f t="shared" si="1"/>
        <v>1988</v>
      </c>
    </row>
    <row r="24" spans="1:6" ht="14.4" x14ac:dyDescent="0.3">
      <c r="A24" t="s">
        <v>128</v>
      </c>
      <c r="B24" s="189">
        <v>1988</v>
      </c>
      <c r="C24" s="110"/>
      <c r="E24" s="1" t="str">
        <f t="shared" si="0"/>
        <v>181-Hickory City</v>
      </c>
      <c r="F24" s="110">
        <f t="shared" si="1"/>
        <v>1988</v>
      </c>
    </row>
    <row r="25" spans="1:6" ht="14.4" x14ac:dyDescent="0.3">
      <c r="A25" t="s">
        <v>129</v>
      </c>
      <c r="B25" s="110">
        <v>1988</v>
      </c>
      <c r="C25" s="110"/>
      <c r="E25" s="1" t="str">
        <f t="shared" si="0"/>
        <v>182-Newton City</v>
      </c>
      <c r="F25" s="110">
        <f t="shared" si="1"/>
        <v>1988</v>
      </c>
    </row>
    <row r="26" spans="1:6" ht="14.4" x14ac:dyDescent="0.3">
      <c r="A26" t="s">
        <v>130</v>
      </c>
      <c r="B26" s="110">
        <v>856.28</v>
      </c>
      <c r="C26" s="110"/>
      <c r="E26" s="1" t="str">
        <f t="shared" si="0"/>
        <v>190-Chatham</v>
      </c>
      <c r="F26" s="110">
        <f t="shared" si="1"/>
        <v>856.28</v>
      </c>
    </row>
    <row r="27" spans="1:6" ht="14.4" x14ac:dyDescent="0.3">
      <c r="A27" t="s">
        <v>388</v>
      </c>
      <c r="B27" s="110">
        <v>790</v>
      </c>
      <c r="C27" s="110"/>
      <c r="E27" s="1" t="str">
        <f t="shared" si="0"/>
        <v>200-Cherokee</v>
      </c>
      <c r="F27" s="110">
        <f t="shared" si="1"/>
        <v>790</v>
      </c>
    </row>
    <row r="28" spans="1:6" ht="14.4" x14ac:dyDescent="0.3">
      <c r="A28" t="s">
        <v>131</v>
      </c>
      <c r="B28" s="110">
        <v>2448</v>
      </c>
      <c r="C28" s="110"/>
      <c r="E28" s="1" t="str">
        <f t="shared" si="0"/>
        <v>210-Chowan</v>
      </c>
      <c r="F28" s="110">
        <f t="shared" si="1"/>
        <v>2448</v>
      </c>
    </row>
    <row r="29" spans="1:6" ht="14.4" x14ac:dyDescent="0.3">
      <c r="A29" t="s">
        <v>389</v>
      </c>
      <c r="B29" s="189">
        <v>790</v>
      </c>
      <c r="C29" s="110"/>
      <c r="E29" s="1" t="str">
        <f t="shared" si="0"/>
        <v>220-Clay</v>
      </c>
      <c r="F29" s="110">
        <f t="shared" si="1"/>
        <v>790</v>
      </c>
    </row>
    <row r="30" spans="1:6" ht="14.4" x14ac:dyDescent="0.3">
      <c r="A30" t="s">
        <v>132</v>
      </c>
      <c r="B30" s="110">
        <v>692</v>
      </c>
      <c r="C30" s="189">
        <v>1050</v>
      </c>
      <c r="E30" s="1" t="str">
        <f t="shared" si="0"/>
        <v>230-Cleveland</v>
      </c>
      <c r="F30" s="110">
        <f t="shared" si="1"/>
        <v>1742</v>
      </c>
    </row>
    <row r="31" spans="1:6" ht="14.4" x14ac:dyDescent="0.3">
      <c r="A31" t="s">
        <v>133</v>
      </c>
      <c r="B31" s="110">
        <v>1172.03</v>
      </c>
      <c r="C31" s="110"/>
      <c r="E31" s="1" t="str">
        <f t="shared" si="0"/>
        <v>240-Columbus</v>
      </c>
      <c r="F31" s="110">
        <f t="shared" si="1"/>
        <v>1172.03</v>
      </c>
    </row>
    <row r="32" spans="1:6" ht="14.4" x14ac:dyDescent="0.3">
      <c r="A32" t="s">
        <v>134</v>
      </c>
      <c r="B32" s="189">
        <v>2853</v>
      </c>
      <c r="C32" s="110"/>
      <c r="E32" s="1" t="str">
        <f t="shared" si="0"/>
        <v>241-Whiteville City</v>
      </c>
      <c r="F32" s="110">
        <f t="shared" si="1"/>
        <v>2853</v>
      </c>
    </row>
    <row r="33" spans="1:6" ht="14.4" x14ac:dyDescent="0.3">
      <c r="A33" t="s">
        <v>135</v>
      </c>
      <c r="B33" s="110">
        <v>1650</v>
      </c>
      <c r="C33" s="110"/>
      <c r="E33" s="1" t="str">
        <f t="shared" si="0"/>
        <v>250-Craven</v>
      </c>
      <c r="F33" s="110">
        <f t="shared" si="1"/>
        <v>1650</v>
      </c>
    </row>
    <row r="34" spans="1:6" ht="14.4" x14ac:dyDescent="0.3">
      <c r="A34" t="s">
        <v>136</v>
      </c>
      <c r="B34" s="110">
        <v>1738</v>
      </c>
      <c r="C34" s="110"/>
      <c r="E34" s="1" t="str">
        <f t="shared" si="0"/>
        <v>260-Cumberland</v>
      </c>
      <c r="F34" s="110">
        <f t="shared" si="1"/>
        <v>1738</v>
      </c>
    </row>
    <row r="35" spans="1:6" ht="14.4" x14ac:dyDescent="0.3">
      <c r="A35" t="s">
        <v>137</v>
      </c>
      <c r="B35" s="189">
        <v>2989</v>
      </c>
      <c r="C35" s="110"/>
      <c r="E35" s="1" t="str">
        <f t="shared" si="0"/>
        <v>270-Currituck</v>
      </c>
      <c r="F35" s="110">
        <f t="shared" si="1"/>
        <v>2989</v>
      </c>
    </row>
    <row r="36" spans="1:6" ht="14.4" x14ac:dyDescent="0.3">
      <c r="A36" t="s">
        <v>138</v>
      </c>
      <c r="B36" s="110">
        <v>5694.57</v>
      </c>
      <c r="C36" s="110"/>
      <c r="E36" s="1" t="str">
        <f t="shared" si="0"/>
        <v>280-Dare</v>
      </c>
      <c r="F36" s="110">
        <f t="shared" si="1"/>
        <v>5694.57</v>
      </c>
    </row>
    <row r="37" spans="1:6" ht="14.4" x14ac:dyDescent="0.3">
      <c r="A37" t="s">
        <v>139</v>
      </c>
      <c r="B37" s="110">
        <v>1346.51</v>
      </c>
      <c r="C37" s="110"/>
      <c r="E37" s="1" t="str">
        <f t="shared" si="0"/>
        <v>290-Davidson</v>
      </c>
      <c r="F37" s="110">
        <f t="shared" si="1"/>
        <v>1346.51</v>
      </c>
    </row>
    <row r="38" spans="1:6" ht="14.4" x14ac:dyDescent="0.3">
      <c r="A38" t="s">
        <v>140</v>
      </c>
      <c r="B38" s="110">
        <v>1388.09</v>
      </c>
      <c r="C38" s="189">
        <v>578.34</v>
      </c>
      <c r="E38" s="1" t="str">
        <f t="shared" si="0"/>
        <v>291-Lexington City</v>
      </c>
      <c r="F38" s="110">
        <f t="shared" si="1"/>
        <v>1966.4299999999998</v>
      </c>
    </row>
    <row r="39" spans="1:6" ht="14.4" x14ac:dyDescent="0.3">
      <c r="A39" t="s">
        <v>141</v>
      </c>
      <c r="B39" s="110">
        <v>1346.51</v>
      </c>
      <c r="C39" s="110"/>
      <c r="E39" s="1" t="str">
        <f t="shared" si="0"/>
        <v>292-Thomasville City</v>
      </c>
      <c r="F39" s="110">
        <f t="shared" si="1"/>
        <v>1346.51</v>
      </c>
    </row>
    <row r="40" spans="1:6" ht="14.4" x14ac:dyDescent="0.3">
      <c r="A40" t="s">
        <v>392</v>
      </c>
      <c r="B40" s="189">
        <v>2236.59</v>
      </c>
      <c r="C40" s="110"/>
      <c r="E40" s="1" t="str">
        <f t="shared" si="0"/>
        <v>300-Davie</v>
      </c>
      <c r="F40" s="110">
        <f t="shared" si="1"/>
        <v>2236.59</v>
      </c>
    </row>
    <row r="41" spans="1:6" ht="14.4" x14ac:dyDescent="0.3">
      <c r="A41" t="s">
        <v>142</v>
      </c>
      <c r="B41" s="110">
        <v>1098.99</v>
      </c>
      <c r="C41" s="110"/>
      <c r="E41" s="1" t="str">
        <f t="shared" si="0"/>
        <v>310-Duplin</v>
      </c>
      <c r="F41" s="110">
        <f t="shared" si="1"/>
        <v>1098.99</v>
      </c>
    </row>
    <row r="42" spans="1:6" ht="14.4" x14ac:dyDescent="0.3">
      <c r="A42" t="s">
        <v>143</v>
      </c>
      <c r="B42" s="189">
        <v>3584.7</v>
      </c>
      <c r="C42" s="110"/>
      <c r="E42" s="1" t="str">
        <f t="shared" si="0"/>
        <v>320-Durham Public</v>
      </c>
      <c r="F42" s="110">
        <f t="shared" si="1"/>
        <v>3584.7</v>
      </c>
    </row>
    <row r="43" spans="1:6" ht="14.4" x14ac:dyDescent="0.3">
      <c r="A43" t="s">
        <v>393</v>
      </c>
      <c r="B43" s="189">
        <v>1291.1300000000001</v>
      </c>
      <c r="C43" s="110"/>
      <c r="E43" s="1" t="str">
        <f t="shared" si="0"/>
        <v>330-Edgecombe**</v>
      </c>
      <c r="F43" s="110">
        <f t="shared" si="1"/>
        <v>1291.1300000000001</v>
      </c>
    </row>
    <row r="44" spans="1:6" ht="14.4" x14ac:dyDescent="0.3">
      <c r="A44" t="s">
        <v>394</v>
      </c>
      <c r="B44" s="189">
        <v>3008.43</v>
      </c>
      <c r="C44" s="110"/>
      <c r="E44" s="1" t="str">
        <f t="shared" si="0"/>
        <v>340-Forsyth</v>
      </c>
      <c r="F44" s="110">
        <f t="shared" si="1"/>
        <v>3008.43</v>
      </c>
    </row>
    <row r="45" spans="1:6" ht="14.4" x14ac:dyDescent="0.3">
      <c r="A45" t="s">
        <v>395</v>
      </c>
      <c r="B45" s="110">
        <v>2350.42</v>
      </c>
      <c r="C45" s="110"/>
      <c r="E45" s="1" t="str">
        <f t="shared" si="0"/>
        <v>350-Franklin</v>
      </c>
      <c r="F45" s="110">
        <f t="shared" si="1"/>
        <v>2350.42</v>
      </c>
    </row>
    <row r="46" spans="1:6" ht="14.4" x14ac:dyDescent="0.3">
      <c r="A46" t="s">
        <v>144</v>
      </c>
      <c r="B46" s="110">
        <v>1551.6</v>
      </c>
      <c r="C46" s="110"/>
      <c r="E46" s="1" t="str">
        <f t="shared" si="0"/>
        <v>360-Gaston</v>
      </c>
      <c r="F46" s="110">
        <f t="shared" si="1"/>
        <v>1551.6</v>
      </c>
    </row>
    <row r="47" spans="1:6" ht="14.4" x14ac:dyDescent="0.3">
      <c r="A47" t="s">
        <v>145</v>
      </c>
      <c r="B47" s="189">
        <v>2021.67</v>
      </c>
      <c r="C47" s="110"/>
      <c r="E47" s="1" t="str">
        <f t="shared" si="0"/>
        <v>370-Gates</v>
      </c>
      <c r="F47" s="110">
        <f t="shared" si="1"/>
        <v>2021.67</v>
      </c>
    </row>
    <row r="48" spans="1:6" ht="14.4" x14ac:dyDescent="0.3">
      <c r="A48" t="s">
        <v>396</v>
      </c>
      <c r="B48" s="189">
        <v>925.74</v>
      </c>
      <c r="C48" s="110"/>
      <c r="E48" s="1" t="str">
        <f t="shared" si="0"/>
        <v>380-Graham</v>
      </c>
      <c r="F48" s="110">
        <f t="shared" si="1"/>
        <v>925.74</v>
      </c>
    </row>
    <row r="49" spans="1:6" ht="14.4" x14ac:dyDescent="0.3">
      <c r="A49" t="s">
        <v>146</v>
      </c>
      <c r="B49" s="110">
        <v>2973</v>
      </c>
      <c r="C49" s="110"/>
      <c r="E49" s="1" t="str">
        <f t="shared" si="0"/>
        <v>390-Granville</v>
      </c>
      <c r="F49" s="110">
        <f t="shared" si="1"/>
        <v>2973</v>
      </c>
    </row>
    <row r="50" spans="1:6" ht="14.4" x14ac:dyDescent="0.3">
      <c r="A50" t="s">
        <v>397</v>
      </c>
      <c r="B50" s="110">
        <v>1098</v>
      </c>
      <c r="C50" s="110"/>
      <c r="E50" s="1" t="str">
        <f t="shared" si="0"/>
        <v>400-Greene</v>
      </c>
      <c r="F50" s="110">
        <f t="shared" si="1"/>
        <v>1098</v>
      </c>
    </row>
    <row r="51" spans="1:6" ht="14.4" x14ac:dyDescent="0.3">
      <c r="A51" t="s">
        <v>147</v>
      </c>
      <c r="B51" s="110">
        <v>3359</v>
      </c>
      <c r="C51" s="110"/>
      <c r="E51" s="1" t="str">
        <f t="shared" si="0"/>
        <v>410-Guilford</v>
      </c>
      <c r="F51" s="110">
        <f t="shared" si="1"/>
        <v>3359</v>
      </c>
    </row>
    <row r="52" spans="1:6" ht="14.4" x14ac:dyDescent="0.3">
      <c r="A52" t="s">
        <v>398</v>
      </c>
      <c r="B52" s="189">
        <v>951.75</v>
      </c>
      <c r="C52" s="189">
        <v>112.77</v>
      </c>
      <c r="E52" s="1" t="str">
        <f t="shared" si="0"/>
        <v>420-Halifax</v>
      </c>
      <c r="F52" s="110">
        <f t="shared" si="1"/>
        <v>1064.52</v>
      </c>
    </row>
    <row r="53" spans="1:6" ht="14.4" x14ac:dyDescent="0.3">
      <c r="A53" t="s">
        <v>148</v>
      </c>
      <c r="B53" s="110">
        <v>821.48</v>
      </c>
      <c r="C53" s="110"/>
      <c r="E53" s="1" t="str">
        <f t="shared" si="0"/>
        <v>421-Roanoke Rapids City</v>
      </c>
      <c r="F53" s="110">
        <f t="shared" si="1"/>
        <v>821.48</v>
      </c>
    </row>
    <row r="54" spans="1:6" ht="14.4" x14ac:dyDescent="0.3">
      <c r="A54" t="s">
        <v>399</v>
      </c>
      <c r="B54" s="189">
        <v>567</v>
      </c>
      <c r="C54" s="189">
        <v>351</v>
      </c>
      <c r="E54" s="1" t="str">
        <f t="shared" si="0"/>
        <v>422-Weldon City</v>
      </c>
      <c r="F54" s="110">
        <f t="shared" si="1"/>
        <v>918</v>
      </c>
    </row>
    <row r="55" spans="1:6" ht="14.4" x14ac:dyDescent="0.3">
      <c r="A55" t="s">
        <v>149</v>
      </c>
      <c r="B55" s="110">
        <v>1328</v>
      </c>
      <c r="C55" s="110"/>
      <c r="E55" s="1" t="str">
        <f t="shared" si="0"/>
        <v>430-Harnett</v>
      </c>
      <c r="F55" s="110">
        <f t="shared" si="1"/>
        <v>1328</v>
      </c>
    </row>
    <row r="56" spans="1:6" ht="14.4" x14ac:dyDescent="0.3">
      <c r="A56" t="s">
        <v>150</v>
      </c>
      <c r="B56" s="110">
        <v>2430.86</v>
      </c>
      <c r="C56" s="110"/>
      <c r="E56" s="1" t="str">
        <f t="shared" si="0"/>
        <v>440-Haywood</v>
      </c>
      <c r="F56" s="110">
        <f t="shared" si="1"/>
        <v>2430.86</v>
      </c>
    </row>
    <row r="57" spans="1:6" ht="14.4" x14ac:dyDescent="0.3">
      <c r="A57" t="s">
        <v>151</v>
      </c>
      <c r="B57" s="110">
        <v>2426</v>
      </c>
      <c r="C57" s="110"/>
      <c r="E57" s="1" t="str">
        <f t="shared" si="0"/>
        <v>450-Henderson</v>
      </c>
      <c r="F57" s="110">
        <f t="shared" si="1"/>
        <v>2426</v>
      </c>
    </row>
    <row r="58" spans="1:6" ht="14.4" x14ac:dyDescent="0.3">
      <c r="A58" t="s">
        <v>152</v>
      </c>
      <c r="B58" s="110">
        <v>1867</v>
      </c>
      <c r="C58" s="110"/>
      <c r="E58" s="1" t="str">
        <f t="shared" si="0"/>
        <v>460-Hertford</v>
      </c>
      <c r="F58" s="110">
        <f t="shared" si="1"/>
        <v>1867</v>
      </c>
    </row>
    <row r="59" spans="1:6" ht="14.4" x14ac:dyDescent="0.3">
      <c r="A59" t="s">
        <v>153</v>
      </c>
      <c r="B59" s="110">
        <v>704.13</v>
      </c>
      <c r="C59" s="110"/>
      <c r="E59" s="1" t="str">
        <f t="shared" si="0"/>
        <v>470-Hoke</v>
      </c>
      <c r="F59" s="110">
        <f t="shared" si="1"/>
        <v>704.13</v>
      </c>
    </row>
    <row r="60" spans="1:6" ht="14.4" x14ac:dyDescent="0.3">
      <c r="A60" t="s">
        <v>154</v>
      </c>
      <c r="B60" s="110">
        <v>3840</v>
      </c>
      <c r="C60" s="110"/>
      <c r="E60" s="1" t="str">
        <f t="shared" si="0"/>
        <v>480-Hyde</v>
      </c>
      <c r="F60" s="110">
        <f t="shared" si="1"/>
        <v>3840</v>
      </c>
    </row>
    <row r="61" spans="1:6" ht="14.4" x14ac:dyDescent="0.3">
      <c r="A61" t="s">
        <v>155</v>
      </c>
      <c r="B61" s="110">
        <v>2223</v>
      </c>
      <c r="C61" s="110"/>
      <c r="E61" s="1" t="str">
        <f t="shared" si="0"/>
        <v>490-Iredell</v>
      </c>
      <c r="F61" s="110">
        <f t="shared" si="1"/>
        <v>2223</v>
      </c>
    </row>
    <row r="62" spans="1:6" ht="14.4" x14ac:dyDescent="0.3">
      <c r="A62" t="s">
        <v>380</v>
      </c>
      <c r="B62" s="110">
        <v>2031.03</v>
      </c>
      <c r="C62" s="110"/>
      <c r="E62" s="1" t="str">
        <f t="shared" si="0"/>
        <v>491-Mooresville City</v>
      </c>
      <c r="F62" s="110">
        <f t="shared" si="1"/>
        <v>2031.03</v>
      </c>
    </row>
    <row r="63" spans="1:6" ht="14.4" x14ac:dyDescent="0.3">
      <c r="A63" t="s">
        <v>400</v>
      </c>
      <c r="B63" s="189">
        <v>1833.12</v>
      </c>
      <c r="C63" s="110"/>
      <c r="E63" s="1" t="str">
        <f t="shared" si="0"/>
        <v>500-Jackson</v>
      </c>
      <c r="F63" s="110">
        <f t="shared" si="1"/>
        <v>1833.12</v>
      </c>
    </row>
    <row r="64" spans="1:6" ht="14.4" x14ac:dyDescent="0.3">
      <c r="A64" t="s">
        <v>156</v>
      </c>
      <c r="B64" s="189">
        <v>2170.08</v>
      </c>
      <c r="C64" s="110"/>
      <c r="E64" s="1" t="str">
        <f t="shared" si="0"/>
        <v>510-Johnston</v>
      </c>
      <c r="F64" s="110">
        <f t="shared" si="1"/>
        <v>2170.08</v>
      </c>
    </row>
    <row r="65" spans="1:6" ht="14.4" x14ac:dyDescent="0.3">
      <c r="A65" t="s">
        <v>401</v>
      </c>
      <c r="B65" s="189">
        <v>1704.78</v>
      </c>
      <c r="C65" s="110"/>
      <c r="E65" s="1" t="str">
        <f t="shared" si="0"/>
        <v>520-Jones</v>
      </c>
      <c r="F65" s="110">
        <f t="shared" si="1"/>
        <v>1704.78</v>
      </c>
    </row>
    <row r="66" spans="1:6" ht="14.4" x14ac:dyDescent="0.3">
      <c r="A66" t="s">
        <v>402</v>
      </c>
      <c r="B66" s="110">
        <v>2219</v>
      </c>
      <c r="C66" s="110"/>
      <c r="E66" s="1" t="str">
        <f t="shared" si="0"/>
        <v>530-Lee</v>
      </c>
      <c r="F66" s="110">
        <f t="shared" si="1"/>
        <v>2219</v>
      </c>
    </row>
    <row r="67" spans="1:6" ht="14.4" x14ac:dyDescent="0.3">
      <c r="A67" t="s">
        <v>403</v>
      </c>
      <c r="B67" s="110">
        <v>1200.72</v>
      </c>
      <c r="C67" s="110"/>
      <c r="E67" s="1" t="str">
        <f t="shared" si="0"/>
        <v>540-Lenoir</v>
      </c>
      <c r="F67" s="110">
        <f t="shared" si="1"/>
        <v>1200.72</v>
      </c>
    </row>
    <row r="68" spans="1:6" ht="14.4" x14ac:dyDescent="0.3">
      <c r="A68" t="s">
        <v>157</v>
      </c>
      <c r="B68" s="110">
        <v>1719</v>
      </c>
      <c r="C68" s="110"/>
      <c r="E68" s="1" t="str">
        <f t="shared" si="0"/>
        <v>550-Lincoln</v>
      </c>
      <c r="F68" s="110">
        <f t="shared" si="1"/>
        <v>1719</v>
      </c>
    </row>
    <row r="69" spans="1:6" ht="14.4" x14ac:dyDescent="0.3">
      <c r="A69" t="s">
        <v>158</v>
      </c>
      <c r="B69" s="110">
        <v>1969</v>
      </c>
      <c r="C69" s="110"/>
      <c r="E69" s="1" t="str">
        <f t="shared" ref="E69:E119" si="2">A69</f>
        <v>560-Macon</v>
      </c>
      <c r="F69" s="110">
        <f t="shared" ref="F69:F119" si="3">B69+C69</f>
        <v>1969</v>
      </c>
    </row>
    <row r="70" spans="1:6" ht="14.4" x14ac:dyDescent="0.3">
      <c r="A70" t="s">
        <v>404</v>
      </c>
      <c r="B70" s="189">
        <v>1606.33</v>
      </c>
      <c r="C70" s="110">
        <v>117</v>
      </c>
      <c r="E70" s="1" t="str">
        <f t="shared" si="2"/>
        <v>570-Madison</v>
      </c>
      <c r="F70" s="110">
        <f t="shared" si="3"/>
        <v>1723.33</v>
      </c>
    </row>
    <row r="71" spans="1:6" ht="14.4" x14ac:dyDescent="0.3">
      <c r="A71" t="s">
        <v>159</v>
      </c>
      <c r="B71" s="110">
        <v>2000</v>
      </c>
      <c r="C71" s="110"/>
      <c r="E71" s="1" t="str">
        <f t="shared" si="2"/>
        <v>580-Martin</v>
      </c>
      <c r="F71" s="110">
        <f t="shared" si="3"/>
        <v>2000</v>
      </c>
    </row>
    <row r="72" spans="1:6" ht="14.4" x14ac:dyDescent="0.3">
      <c r="A72" t="s">
        <v>160</v>
      </c>
      <c r="B72" s="110">
        <v>1885.72</v>
      </c>
      <c r="C72" s="110"/>
      <c r="E72" s="1" t="str">
        <f t="shared" si="2"/>
        <v>590-McDowell</v>
      </c>
      <c r="F72" s="110">
        <f t="shared" si="3"/>
        <v>1885.72</v>
      </c>
    </row>
    <row r="73" spans="1:6" ht="14.4" x14ac:dyDescent="0.3">
      <c r="A73" t="s">
        <v>161</v>
      </c>
      <c r="B73" s="110">
        <v>3534.66</v>
      </c>
      <c r="C73" s="110"/>
      <c r="E73" s="1" t="str">
        <f t="shared" si="2"/>
        <v>600-Char.-Mecklenburg</v>
      </c>
      <c r="F73" s="110">
        <f t="shared" si="3"/>
        <v>3534.66</v>
      </c>
    </row>
    <row r="74" spans="1:6" ht="14.4" x14ac:dyDescent="0.3">
      <c r="A74" t="s">
        <v>405</v>
      </c>
      <c r="B74" s="189">
        <v>1260</v>
      </c>
      <c r="C74" s="110"/>
      <c r="E74" s="1" t="str">
        <f t="shared" si="2"/>
        <v>610-Mitchell</v>
      </c>
      <c r="F74" s="110">
        <f t="shared" si="3"/>
        <v>1260</v>
      </c>
    </row>
    <row r="75" spans="1:6" ht="14.4" x14ac:dyDescent="0.3">
      <c r="A75" t="s">
        <v>162</v>
      </c>
      <c r="B75" s="110">
        <v>1533</v>
      </c>
      <c r="C75" s="110"/>
      <c r="E75" s="1" t="str">
        <f t="shared" si="2"/>
        <v>620-Montgomery</v>
      </c>
      <c r="F75" s="110">
        <f t="shared" si="3"/>
        <v>1533</v>
      </c>
    </row>
    <row r="76" spans="1:6" ht="14.4" x14ac:dyDescent="0.3">
      <c r="A76" t="s">
        <v>406</v>
      </c>
      <c r="B76" s="110">
        <v>2609.5</v>
      </c>
      <c r="C76" s="110"/>
      <c r="E76" s="1" t="str">
        <f t="shared" si="2"/>
        <v>630-Moore</v>
      </c>
      <c r="F76" s="110">
        <f t="shared" si="3"/>
        <v>2609.5</v>
      </c>
    </row>
    <row r="77" spans="1:6" ht="14.4" x14ac:dyDescent="0.3">
      <c r="A77" t="s">
        <v>407</v>
      </c>
      <c r="B77" s="110">
        <v>3456</v>
      </c>
      <c r="C77" s="110"/>
      <c r="E77" s="1" t="str">
        <f t="shared" si="2"/>
        <v>640-Nash</v>
      </c>
      <c r="F77" s="110">
        <f t="shared" si="3"/>
        <v>3456</v>
      </c>
    </row>
    <row r="78" spans="1:6" ht="14.4" x14ac:dyDescent="0.3">
      <c r="A78" t="s">
        <v>163</v>
      </c>
      <c r="B78" s="110">
        <v>905</v>
      </c>
      <c r="C78" s="110"/>
      <c r="E78" s="1" t="str">
        <f t="shared" si="2"/>
        <v>650-New Hanover</v>
      </c>
      <c r="F78" s="110">
        <f t="shared" si="3"/>
        <v>905</v>
      </c>
    </row>
    <row r="79" spans="1:6" ht="14.4" x14ac:dyDescent="0.3">
      <c r="A79" t="s">
        <v>164</v>
      </c>
      <c r="B79" s="110">
        <v>691.64</v>
      </c>
      <c r="C79" s="110"/>
      <c r="E79" s="1" t="str">
        <f t="shared" si="2"/>
        <v>660-Northampton</v>
      </c>
      <c r="F79" s="110">
        <f t="shared" si="3"/>
        <v>691.64</v>
      </c>
    </row>
    <row r="80" spans="1:6" ht="14.4" x14ac:dyDescent="0.3">
      <c r="A80" t="s">
        <v>165</v>
      </c>
      <c r="B80" s="110">
        <v>2718.55</v>
      </c>
      <c r="C80" s="110"/>
      <c r="E80" s="1" t="str">
        <f t="shared" si="2"/>
        <v>670-Onslow</v>
      </c>
      <c r="F80" s="110">
        <f t="shared" si="3"/>
        <v>2718.55</v>
      </c>
    </row>
    <row r="81" spans="1:6" ht="14.4" x14ac:dyDescent="0.3">
      <c r="A81" t="s">
        <v>166</v>
      </c>
      <c r="B81" s="110">
        <v>5346</v>
      </c>
      <c r="C81" s="110"/>
      <c r="E81" s="1" t="str">
        <f t="shared" si="2"/>
        <v>680-Orange</v>
      </c>
      <c r="F81" s="110">
        <f t="shared" si="3"/>
        <v>5346</v>
      </c>
    </row>
    <row r="82" spans="1:6" ht="14.4" x14ac:dyDescent="0.3">
      <c r="A82" t="s">
        <v>167</v>
      </c>
      <c r="B82" s="110">
        <v>1358</v>
      </c>
      <c r="C82" s="110"/>
      <c r="E82" s="1" t="str">
        <f t="shared" si="2"/>
        <v>681-Chapel Hill-Carrboro</v>
      </c>
      <c r="F82" s="110">
        <f t="shared" si="3"/>
        <v>1358</v>
      </c>
    </row>
    <row r="83" spans="1:6" ht="14.4" x14ac:dyDescent="0.3">
      <c r="A83" t="s">
        <v>168</v>
      </c>
      <c r="B83" s="110">
        <v>3334.02</v>
      </c>
      <c r="C83" s="110"/>
      <c r="E83" s="1" t="str">
        <f t="shared" si="2"/>
        <v>690-Pamlico</v>
      </c>
      <c r="F83" s="110">
        <f t="shared" si="3"/>
        <v>3334.02</v>
      </c>
    </row>
    <row r="84" spans="1:6" ht="14.4" x14ac:dyDescent="0.3">
      <c r="A84" t="s">
        <v>169</v>
      </c>
      <c r="B84" s="110">
        <v>2247.0300000000002</v>
      </c>
      <c r="C84" s="110"/>
      <c r="E84" s="1" t="str">
        <f t="shared" si="2"/>
        <v>700-Pasquotank</v>
      </c>
      <c r="F84" s="110">
        <f t="shared" si="3"/>
        <v>2247.0300000000002</v>
      </c>
    </row>
    <row r="85" spans="1:6" ht="14.4" x14ac:dyDescent="0.3">
      <c r="A85" t="s">
        <v>170</v>
      </c>
      <c r="B85" s="189">
        <v>2277</v>
      </c>
      <c r="C85" s="110"/>
      <c r="E85" s="1" t="str">
        <f t="shared" si="2"/>
        <v>710-Pender</v>
      </c>
      <c r="F85" s="110">
        <f t="shared" si="3"/>
        <v>2277</v>
      </c>
    </row>
    <row r="86" spans="1:6" ht="14.4" x14ac:dyDescent="0.3">
      <c r="A86" t="s">
        <v>171</v>
      </c>
      <c r="B86" s="110">
        <v>2026</v>
      </c>
      <c r="C86" s="110"/>
      <c r="E86" s="1" t="str">
        <f t="shared" si="2"/>
        <v>720-Perquimans</v>
      </c>
      <c r="F86" s="110">
        <f t="shared" si="3"/>
        <v>2026</v>
      </c>
    </row>
    <row r="87" spans="1:6" ht="14.4" x14ac:dyDescent="0.3">
      <c r="A87" t="s">
        <v>172</v>
      </c>
      <c r="B87" s="110">
        <v>2193.19</v>
      </c>
      <c r="C87" s="110"/>
      <c r="E87" s="1" t="str">
        <f t="shared" si="2"/>
        <v>730-Person</v>
      </c>
      <c r="F87" s="110">
        <f t="shared" si="3"/>
        <v>2193.19</v>
      </c>
    </row>
    <row r="88" spans="1:6" ht="14.4" x14ac:dyDescent="0.3">
      <c r="A88" t="s">
        <v>173</v>
      </c>
      <c r="B88" s="110">
        <v>2011.83</v>
      </c>
      <c r="C88" s="110"/>
      <c r="E88" s="1" t="str">
        <f t="shared" si="2"/>
        <v>740-Pitt</v>
      </c>
      <c r="F88" s="110">
        <f t="shared" si="3"/>
        <v>2011.83</v>
      </c>
    </row>
    <row r="89" spans="1:6" ht="14.4" x14ac:dyDescent="0.3">
      <c r="A89" t="s">
        <v>174</v>
      </c>
      <c r="B89" s="110">
        <v>2719.51</v>
      </c>
      <c r="C89" s="110"/>
      <c r="E89" s="1" t="str">
        <f t="shared" si="2"/>
        <v>750-Polk</v>
      </c>
      <c r="F89" s="110">
        <f t="shared" si="3"/>
        <v>2719.51</v>
      </c>
    </row>
    <row r="90" spans="1:6" ht="14.4" x14ac:dyDescent="0.3">
      <c r="A90" t="s">
        <v>175</v>
      </c>
      <c r="B90" s="110">
        <v>1482</v>
      </c>
      <c r="C90" s="110"/>
      <c r="E90" s="1" t="str">
        <f t="shared" si="2"/>
        <v>760-Randolph</v>
      </c>
      <c r="F90" s="110">
        <f t="shared" si="3"/>
        <v>1482</v>
      </c>
    </row>
    <row r="91" spans="1:6" ht="14.4" x14ac:dyDescent="0.3">
      <c r="A91" t="s">
        <v>176</v>
      </c>
      <c r="B91" s="110">
        <v>1384.61</v>
      </c>
      <c r="C91" s="110">
        <v>764.15</v>
      </c>
      <c r="E91" s="1" t="str">
        <f t="shared" si="2"/>
        <v>761-Asheboro City</v>
      </c>
      <c r="F91" s="110">
        <f t="shared" si="3"/>
        <v>2148.7599999999998</v>
      </c>
    </row>
    <row r="92" spans="1:6" ht="14.4" x14ac:dyDescent="0.3">
      <c r="A92" t="s">
        <v>177</v>
      </c>
      <c r="B92" s="110">
        <v>1027.3499999999999</v>
      </c>
      <c r="C92" s="110"/>
      <c r="E92" s="1" t="str">
        <f t="shared" si="2"/>
        <v>770-Richmond</v>
      </c>
      <c r="F92" s="110">
        <f t="shared" si="3"/>
        <v>1027.3499999999999</v>
      </c>
    </row>
    <row r="93" spans="1:6" ht="14.4" x14ac:dyDescent="0.3">
      <c r="A93" t="s">
        <v>178</v>
      </c>
      <c r="B93" s="110">
        <v>627.63</v>
      </c>
      <c r="C93" s="110"/>
      <c r="E93" s="1" t="str">
        <f t="shared" si="2"/>
        <v>780-Robeson</v>
      </c>
      <c r="F93" s="110">
        <f t="shared" si="3"/>
        <v>627.63</v>
      </c>
    </row>
    <row r="94" spans="1:6" ht="14.4" x14ac:dyDescent="0.3">
      <c r="A94" t="s">
        <v>179</v>
      </c>
      <c r="B94" s="110">
        <v>1298</v>
      </c>
      <c r="C94" s="110"/>
      <c r="E94" s="1" t="str">
        <f t="shared" si="2"/>
        <v>790-Rockingham</v>
      </c>
      <c r="F94" s="110">
        <f t="shared" si="3"/>
        <v>1298</v>
      </c>
    </row>
    <row r="95" spans="1:6" ht="14.4" x14ac:dyDescent="0.3">
      <c r="A95" t="s">
        <v>180</v>
      </c>
      <c r="B95" s="110">
        <v>2128.1999999999998</v>
      </c>
      <c r="C95" s="110"/>
      <c r="E95" s="1" t="str">
        <f t="shared" si="2"/>
        <v>800-Rowan</v>
      </c>
      <c r="F95" s="110">
        <f t="shared" si="3"/>
        <v>2128.1999999999998</v>
      </c>
    </row>
    <row r="96" spans="1:6" ht="14.4" x14ac:dyDescent="0.3">
      <c r="A96" t="s">
        <v>181</v>
      </c>
      <c r="B96" s="110">
        <v>1958</v>
      </c>
      <c r="C96" s="110"/>
      <c r="E96" s="1" t="str">
        <f t="shared" si="2"/>
        <v>810-Rutherford</v>
      </c>
      <c r="F96" s="110">
        <f t="shared" si="3"/>
        <v>1958</v>
      </c>
    </row>
    <row r="97" spans="1:6" ht="14.4" x14ac:dyDescent="0.3">
      <c r="A97" t="s">
        <v>182</v>
      </c>
      <c r="B97" s="189">
        <v>1327</v>
      </c>
      <c r="C97" s="110"/>
      <c r="E97" s="1" t="str">
        <f t="shared" si="2"/>
        <v>820-Sampson</v>
      </c>
      <c r="F97" s="110">
        <f t="shared" si="3"/>
        <v>1327</v>
      </c>
    </row>
    <row r="98" spans="1:6" ht="14.4" x14ac:dyDescent="0.3">
      <c r="A98" t="s">
        <v>408</v>
      </c>
      <c r="B98" s="189">
        <v>992.97</v>
      </c>
      <c r="C98" s="110">
        <v>117.45</v>
      </c>
      <c r="E98" s="1" t="str">
        <f t="shared" si="2"/>
        <v>821-Clinton City</v>
      </c>
      <c r="F98" s="110">
        <f t="shared" si="3"/>
        <v>1110.42</v>
      </c>
    </row>
    <row r="99" spans="1:6" ht="14.4" x14ac:dyDescent="0.3">
      <c r="A99" t="s">
        <v>410</v>
      </c>
      <c r="B99" s="110">
        <v>1875</v>
      </c>
      <c r="C99" s="110"/>
      <c r="E99" s="1" t="str">
        <f t="shared" si="2"/>
        <v>830-Scotland</v>
      </c>
      <c r="F99" s="110">
        <f t="shared" si="3"/>
        <v>1875</v>
      </c>
    </row>
    <row r="100" spans="1:6" ht="14.4" x14ac:dyDescent="0.3">
      <c r="A100" t="s">
        <v>183</v>
      </c>
      <c r="B100" s="110">
        <v>1339.68</v>
      </c>
      <c r="C100" s="110">
        <v>333.29</v>
      </c>
      <c r="E100" s="1" t="str">
        <f t="shared" si="2"/>
        <v>840-Stanly-Albemarle</v>
      </c>
      <c r="F100" s="110">
        <f t="shared" si="3"/>
        <v>1672.97</v>
      </c>
    </row>
    <row r="101" spans="1:6" ht="14.4" x14ac:dyDescent="0.3">
      <c r="A101" t="s">
        <v>184</v>
      </c>
      <c r="B101" s="110">
        <v>2730.22</v>
      </c>
      <c r="C101" s="110"/>
      <c r="E101" s="1" t="str">
        <f t="shared" si="2"/>
        <v>850-Stokes</v>
      </c>
      <c r="F101" s="110">
        <f t="shared" si="3"/>
        <v>2730.22</v>
      </c>
    </row>
    <row r="102" spans="1:6" ht="14.4" x14ac:dyDescent="0.3">
      <c r="A102" t="s">
        <v>185</v>
      </c>
      <c r="B102" s="110">
        <v>1280</v>
      </c>
      <c r="C102" s="110"/>
      <c r="E102" s="1" t="str">
        <f t="shared" si="2"/>
        <v>860-Surry</v>
      </c>
      <c r="F102" s="110">
        <f t="shared" si="3"/>
        <v>1280</v>
      </c>
    </row>
    <row r="103" spans="1:6" ht="14.4" x14ac:dyDescent="0.3">
      <c r="A103" t="s">
        <v>186</v>
      </c>
      <c r="B103" s="189">
        <v>1280</v>
      </c>
      <c r="C103" s="110">
        <v>750</v>
      </c>
      <c r="E103" s="1" t="str">
        <f t="shared" si="2"/>
        <v>861-Elkin City</v>
      </c>
      <c r="F103" s="110">
        <f t="shared" si="3"/>
        <v>2030</v>
      </c>
    </row>
    <row r="104" spans="1:6" ht="14.4" x14ac:dyDescent="0.3">
      <c r="A104" t="s">
        <v>377</v>
      </c>
      <c r="B104" s="110">
        <v>1220</v>
      </c>
      <c r="C104" s="110">
        <v>611</v>
      </c>
      <c r="E104" s="1" t="str">
        <f t="shared" si="2"/>
        <v>862-Mount Airy City**</v>
      </c>
      <c r="F104" s="110">
        <f t="shared" si="3"/>
        <v>1831</v>
      </c>
    </row>
    <row r="105" spans="1:6" ht="14.4" x14ac:dyDescent="0.3">
      <c r="A105" t="s">
        <v>187</v>
      </c>
      <c r="B105" s="110">
        <v>725</v>
      </c>
      <c r="C105" s="110">
        <v>100</v>
      </c>
      <c r="E105" s="1" t="str">
        <f t="shared" si="2"/>
        <v>870-Swain</v>
      </c>
      <c r="F105" s="110">
        <f t="shared" si="3"/>
        <v>825</v>
      </c>
    </row>
    <row r="106" spans="1:6" ht="14.4" x14ac:dyDescent="0.3">
      <c r="A106" t="s">
        <v>409</v>
      </c>
      <c r="B106" s="110">
        <v>4030</v>
      </c>
      <c r="C106" s="110"/>
      <c r="E106" s="1" t="str">
        <f t="shared" si="2"/>
        <v>880-Transylvania</v>
      </c>
      <c r="F106" s="110">
        <f t="shared" si="3"/>
        <v>4030</v>
      </c>
    </row>
    <row r="107" spans="1:6" ht="14.4" x14ac:dyDescent="0.3">
      <c r="A107" t="s">
        <v>188</v>
      </c>
      <c r="B107" s="189">
        <v>850.14</v>
      </c>
      <c r="C107" s="110"/>
      <c r="E107" s="1" t="str">
        <f t="shared" si="2"/>
        <v>890-Tyrrell</v>
      </c>
      <c r="F107" s="110">
        <f t="shared" si="3"/>
        <v>850.14</v>
      </c>
    </row>
    <row r="108" spans="1:6" ht="14.4" x14ac:dyDescent="0.3">
      <c r="A108" t="s">
        <v>411</v>
      </c>
      <c r="B108" s="110">
        <v>2648.26</v>
      </c>
      <c r="C108" s="110"/>
      <c r="E108" s="1" t="str">
        <f t="shared" si="2"/>
        <v>900-Union</v>
      </c>
      <c r="F108" s="110">
        <f t="shared" si="3"/>
        <v>2648.26</v>
      </c>
    </row>
    <row r="109" spans="1:6" ht="14.4" x14ac:dyDescent="0.3">
      <c r="A109" t="s">
        <v>189</v>
      </c>
      <c r="B109" s="110">
        <v>1263</v>
      </c>
      <c r="C109" s="110"/>
      <c r="E109" s="1" t="str">
        <f t="shared" si="2"/>
        <v>910-Vance</v>
      </c>
      <c r="F109" s="110">
        <f t="shared" si="3"/>
        <v>1263</v>
      </c>
    </row>
    <row r="110" spans="1:6" ht="14.4" x14ac:dyDescent="0.3">
      <c r="A110" t="s">
        <v>190</v>
      </c>
      <c r="B110" s="110">
        <v>3652.08</v>
      </c>
      <c r="C110" s="110"/>
      <c r="E110" s="1" t="str">
        <f t="shared" si="2"/>
        <v>920-Wake</v>
      </c>
      <c r="F110" s="110">
        <f t="shared" si="3"/>
        <v>3652.08</v>
      </c>
    </row>
    <row r="111" spans="1:6" ht="14.4" x14ac:dyDescent="0.3">
      <c r="A111" t="s">
        <v>191</v>
      </c>
      <c r="B111" s="110">
        <v>2729</v>
      </c>
      <c r="C111" s="110"/>
      <c r="E111" s="1" t="str">
        <f t="shared" si="2"/>
        <v>930-Warren</v>
      </c>
      <c r="F111" s="110">
        <f t="shared" si="3"/>
        <v>2729</v>
      </c>
    </row>
    <row r="112" spans="1:6" ht="14.4" x14ac:dyDescent="0.3">
      <c r="A112" t="s">
        <v>412</v>
      </c>
      <c r="B112" s="110">
        <v>1026</v>
      </c>
      <c r="C112" s="110"/>
      <c r="E112" s="1" t="str">
        <f t="shared" si="2"/>
        <v>940-Washington</v>
      </c>
      <c r="F112" s="110">
        <f t="shared" si="3"/>
        <v>1026</v>
      </c>
    </row>
    <row r="113" spans="1:6" ht="14.4" x14ac:dyDescent="0.3">
      <c r="A113" t="s">
        <v>192</v>
      </c>
      <c r="B113" s="110">
        <v>3175</v>
      </c>
      <c r="C113" s="110"/>
      <c r="E113" s="1" t="str">
        <f t="shared" si="2"/>
        <v>950-Watauga</v>
      </c>
      <c r="F113" s="110">
        <f t="shared" si="3"/>
        <v>3175</v>
      </c>
    </row>
    <row r="114" spans="1:6" ht="14.4" x14ac:dyDescent="0.3">
      <c r="A114" t="s">
        <v>413</v>
      </c>
      <c r="B114" s="110">
        <v>1209</v>
      </c>
      <c r="C114" s="110"/>
      <c r="E114" s="1" t="str">
        <f t="shared" si="2"/>
        <v>960-Wayne</v>
      </c>
      <c r="F114" s="110">
        <f t="shared" si="3"/>
        <v>1209</v>
      </c>
    </row>
    <row r="115" spans="1:6" ht="14.4" x14ac:dyDescent="0.3">
      <c r="A115" t="s">
        <v>193</v>
      </c>
      <c r="B115" s="110">
        <v>1835</v>
      </c>
      <c r="C115" s="110"/>
      <c r="E115" s="1" t="str">
        <f t="shared" si="2"/>
        <v>970-Wilkes</v>
      </c>
      <c r="F115" s="110">
        <f t="shared" si="3"/>
        <v>1835</v>
      </c>
    </row>
    <row r="116" spans="1:6" ht="14.4" x14ac:dyDescent="0.3">
      <c r="A116" t="s">
        <v>194</v>
      </c>
      <c r="B116" s="110">
        <v>2262.33</v>
      </c>
      <c r="C116" s="110"/>
      <c r="E116" s="1" t="str">
        <f t="shared" si="2"/>
        <v>980-Wilson</v>
      </c>
      <c r="F116" s="110">
        <f t="shared" si="3"/>
        <v>2262.33</v>
      </c>
    </row>
    <row r="117" spans="1:6" ht="14.4" x14ac:dyDescent="0.3">
      <c r="A117" t="s">
        <v>195</v>
      </c>
      <c r="B117" s="110">
        <v>1640</v>
      </c>
      <c r="C117" s="110"/>
      <c r="E117" s="1" t="str">
        <f t="shared" si="2"/>
        <v>990-Yadkin</v>
      </c>
      <c r="F117" s="110">
        <f t="shared" si="3"/>
        <v>1640</v>
      </c>
    </row>
    <row r="118" spans="1:6" ht="14.4" x14ac:dyDescent="0.3">
      <c r="A118" t="s">
        <v>196</v>
      </c>
      <c r="B118" s="110">
        <v>1754</v>
      </c>
      <c r="C118" s="110"/>
      <c r="E118" s="1" t="str">
        <f t="shared" si="2"/>
        <v>995-Yancey</v>
      </c>
      <c r="F118" s="110">
        <f t="shared" si="3"/>
        <v>1754</v>
      </c>
    </row>
    <row r="119" spans="1:6" ht="14.4" x14ac:dyDescent="0.3">
      <c r="A119" t="s">
        <v>415</v>
      </c>
      <c r="B119" s="110">
        <v>2053.06</v>
      </c>
      <c r="E119" s="1" t="str">
        <f t="shared" si="2"/>
        <v>1000-Statewide Avg</v>
      </c>
      <c r="F119" s="110">
        <f t="shared" si="3"/>
        <v>2053.06</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44</vt:i4>
      </vt:variant>
    </vt:vector>
  </HeadingPairs>
  <TitlesOfParts>
    <vt:vector size="54" baseType="lpstr">
      <vt:lpstr>Proj_StudEnroll_Y1-Y5</vt:lpstr>
      <vt:lpstr>Budget_RevProj_LEA_Y1</vt:lpstr>
      <vt:lpstr>TotalBudget_RevProj_Y1-Y5</vt:lpstr>
      <vt:lpstr>PersonnelBudget_ExpProj</vt:lpstr>
      <vt:lpstr>OperationsBudget_ExpProj</vt:lpstr>
      <vt:lpstr>OverallBudget</vt:lpstr>
      <vt:lpstr>BLANK_HIDE_START</vt:lpstr>
      <vt:lpstr>HIDE_DollarsPerADM</vt:lpstr>
      <vt:lpstr>HIDE_PerPupil_Allotments</vt:lpstr>
      <vt:lpstr>HIDE_EC_Allotment</vt:lpstr>
      <vt:lpstr>_DollarsPerADM</vt:lpstr>
      <vt:lpstr>_PerPupilLocal</vt:lpstr>
      <vt:lpstr>LEA1ECPercent</vt:lpstr>
      <vt:lpstr>LEA1FedEC</vt:lpstr>
      <vt:lpstr>LEA1FedECADM</vt:lpstr>
      <vt:lpstr>LEA1Local</vt:lpstr>
      <vt:lpstr>LEA1Name</vt:lpstr>
      <vt:lpstr>LEA1State</vt:lpstr>
      <vt:lpstr>LEA1StateEC</vt:lpstr>
      <vt:lpstr>LEA1StateECADM</vt:lpstr>
      <vt:lpstr>LEA1Y1Total</vt:lpstr>
      <vt:lpstr>LEA1Y2Total</vt:lpstr>
      <vt:lpstr>LEA1Y3Total</vt:lpstr>
      <vt:lpstr>LEA1Y4Total</vt:lpstr>
      <vt:lpstr>LEA1Y5Total</vt:lpstr>
      <vt:lpstr>LEA2ECPercent</vt:lpstr>
      <vt:lpstr>LEA2FedEC</vt:lpstr>
      <vt:lpstr>LEA2FedECADM</vt:lpstr>
      <vt:lpstr>LEA2Local</vt:lpstr>
      <vt:lpstr>LEA2Name</vt:lpstr>
      <vt:lpstr>LEA2State</vt:lpstr>
      <vt:lpstr>LEA2StateEC</vt:lpstr>
      <vt:lpstr>LEA2StateECADM</vt:lpstr>
      <vt:lpstr>LEA2Y1Total</vt:lpstr>
      <vt:lpstr>LEA2Y2Total</vt:lpstr>
      <vt:lpstr>LEA2Y3Total</vt:lpstr>
      <vt:lpstr>LEA2Y4Total</vt:lpstr>
      <vt:lpstr>LEA2Y5Total</vt:lpstr>
      <vt:lpstr>LEA3ECPercent</vt:lpstr>
      <vt:lpstr>LEA3FedEC</vt:lpstr>
      <vt:lpstr>LEA3FedECADM</vt:lpstr>
      <vt:lpstr>LEA3Local</vt:lpstr>
      <vt:lpstr>LEA3Name</vt:lpstr>
      <vt:lpstr>LEA3State</vt:lpstr>
      <vt:lpstr>LEA3StateEC</vt:lpstr>
      <vt:lpstr>LEA3StateECADM</vt:lpstr>
      <vt:lpstr>LEA3Y1Total</vt:lpstr>
      <vt:lpstr>LEA3Y2Total</vt:lpstr>
      <vt:lpstr>LEA3Y3Total</vt:lpstr>
      <vt:lpstr>LEA3Y4Total</vt:lpstr>
      <vt:lpstr>LEA3Y5Total</vt:lpstr>
      <vt:lpstr>LEAState</vt:lpstr>
      <vt:lpstr>HIDE_DollarsPerADM!Print_Area</vt:lpstr>
      <vt:lpstr>HIDE_DollarsPerADM!Print_Titles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 Driver</dc:creator>
  <cp:lastModifiedBy>Joe Higgins</cp:lastModifiedBy>
  <cp:lastPrinted>2019-04-25T16:35:07Z</cp:lastPrinted>
  <dcterms:created xsi:type="dcterms:W3CDTF">2019-04-03T16:04:36Z</dcterms:created>
  <dcterms:modified xsi:type="dcterms:W3CDTF">2024-04-19T02:13:59Z</dcterms:modified>
</cp:coreProperties>
</file>