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pincgov-my.sharepoint.com/personal/jamie_narron_dpi_nc_gov/Documents/Benefit Issuances/CEP/Resources/"/>
    </mc:Choice>
  </mc:AlternateContent>
  <xr:revisionPtr revIDLastSave="49" documentId="8_{0E2BC59B-4883-4F71-90BA-84E911EF49F0}" xr6:coauthVersionLast="47" xr6:coauthVersionMax="47" xr10:uidLastSave="{A38A4F5C-16D2-4D50-82A0-17DBF84FA10B}"/>
  <bookViews>
    <workbookView xWindow="28815" yWindow="690" windowWidth="19005" windowHeight="15585" activeTab="1" xr2:uid="{00000000-000D-0000-FFFF-FFFF00000000}"/>
  </bookViews>
  <sheets>
    <sheet name="Notes" sheetId="2" r:id="rId1"/>
    <sheet name="CEP Reimbursement (2025 Rate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2" l="1"/>
  <c r="C10" i="2"/>
  <c r="B10" i="2"/>
  <c r="D9" i="2"/>
  <c r="C9" i="2"/>
  <c r="B9" i="2"/>
  <c r="I9" i="1"/>
  <c r="J9" i="1"/>
  <c r="K9" i="1"/>
  <c r="K8" i="1"/>
  <c r="J8" i="1"/>
  <c r="I8" i="1"/>
  <c r="C13" i="1"/>
  <c r="F13" i="1"/>
  <c r="C12" i="1"/>
  <c r="I22" i="1" s="1"/>
  <c r="J22" i="1" s="1"/>
  <c r="F22" i="1" s="1"/>
  <c r="F17" i="1"/>
  <c r="C17" i="1"/>
  <c r="F12" i="1"/>
  <c r="I23" i="1" s="1"/>
  <c r="J23" i="1" s="1"/>
  <c r="F24" i="1" s="1"/>
  <c r="C24" i="1"/>
  <c r="C26" i="1" s="1"/>
  <c r="C28" i="1" s="1"/>
  <c r="F28" i="1" l="1"/>
  <c r="C18" i="1"/>
  <c r="I13" i="1"/>
  <c r="F18" i="1"/>
  <c r="F26" i="1"/>
  <c r="D19" i="1" l="1"/>
  <c r="C32" i="1" s="1"/>
  <c r="D30" i="1"/>
  <c r="F32" i="1" s="1"/>
  <c r="A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Jamie Narron</author>
    <author>shinds</author>
  </authors>
  <commentList>
    <comment ref="C1" authorId="0" shapeId="0" xr:uid="{912C86D0-EA57-4CAB-BEF2-C5330C2ED43D}">
      <text>
        <r>
          <rPr>
            <b/>
            <sz val="9"/>
            <color indexed="81"/>
            <rFont val="Tahoma"/>
            <family val="2"/>
          </rPr>
          <t>Jamie Narron:</t>
        </r>
        <r>
          <rPr>
            <sz val="9"/>
            <color indexed="81"/>
            <rFont val="Tahoma"/>
            <family val="2"/>
          </rPr>
          <t xml:space="preserve">
Use for each site. If using for grouping, you will need to aveage the number of meals you serve for all schools in the group.
</t>
        </r>
      </text>
    </comment>
    <comment ref="F3" authorId="0" shapeId="0" xr:uid="{37718C76-00FA-4B9A-AD7E-4FA2A9D6A365}">
      <text>
        <r>
          <rPr>
            <b/>
            <sz val="9"/>
            <color indexed="81"/>
            <rFont val="Tahoma"/>
            <family val="2"/>
          </rPr>
          <t>Jamie Narron:</t>
        </r>
        <r>
          <rPr>
            <sz val="9"/>
            <color indexed="81"/>
            <rFont val="Tahoma"/>
            <family val="2"/>
          </rPr>
          <t xml:space="preserve">
Do you expect an increase if going implementing CEP or even if you continue to do standard meal counting and claiming</t>
        </r>
      </text>
    </comment>
    <comment ref="F4" authorId="0" shapeId="0" xr:uid="{60F095F2-9E44-443E-A667-6F963E34FEA4}">
      <text>
        <r>
          <rPr>
            <b/>
            <sz val="9"/>
            <color indexed="81"/>
            <rFont val="Tahoma"/>
            <family val="2"/>
          </rPr>
          <t>Jamie Narron:</t>
        </r>
        <r>
          <rPr>
            <sz val="9"/>
            <color indexed="81"/>
            <rFont val="Tahoma"/>
            <family val="2"/>
          </rPr>
          <t xml:space="preserve">
Do you expect an increase if going implementing CEP or even if you continue to do standard meal counting and claiming</t>
        </r>
      </text>
    </comment>
    <comment ref="B8" authorId="0" shapeId="0" xr:uid="{7C6DD9F7-4574-4B9C-B67D-BD21EB340A57}">
      <text>
        <r>
          <rPr>
            <b/>
            <sz val="9"/>
            <color indexed="81"/>
            <rFont val="Tahoma"/>
            <family val="2"/>
          </rPr>
          <t>Jamie Narron:</t>
        </r>
        <r>
          <rPr>
            <sz val="9"/>
            <color indexed="81"/>
            <rFont val="Tahoma"/>
            <family val="2"/>
          </rPr>
          <t xml:space="preserve">
Look at the average meals per category you serve</t>
        </r>
      </text>
    </comment>
    <comment ref="E8" authorId="0" shapeId="0" xr:uid="{CA8479E2-A124-41CB-A4F8-5F3D8E7130CB}">
      <text>
        <r>
          <rPr>
            <b/>
            <sz val="9"/>
            <color indexed="81"/>
            <rFont val="Tahoma"/>
            <family val="2"/>
          </rPr>
          <t>Jamie Narron:</t>
        </r>
        <r>
          <rPr>
            <sz val="9"/>
            <color indexed="81"/>
            <rFont val="Tahoma"/>
            <family val="2"/>
          </rPr>
          <t xml:space="preserve">
Look at the average meals per category you serve</t>
        </r>
      </text>
    </comment>
    <comment ref="C15" authorId="1" shapeId="0" xr:uid="{00000000-0006-0000-0000-000001000000}">
      <text>
        <r>
          <rPr>
            <b/>
            <sz val="12"/>
            <color indexed="81"/>
            <rFont val="Arial"/>
            <family val="2"/>
          </rPr>
          <t>The maximum price for a student reduced-price breakfast is $.30.</t>
        </r>
      </text>
    </comment>
    <comment ref="F15" authorId="1" shapeId="0" xr:uid="{00000000-0006-0000-0000-000002000000}">
      <text>
        <r>
          <rPr>
            <b/>
            <sz val="12"/>
            <color indexed="81"/>
            <rFont val="Arial"/>
            <family val="2"/>
          </rPr>
          <t>The maximum price for a student reduced-price lunch is $.40.</t>
        </r>
      </text>
    </comment>
    <comment ref="C16" authorId="0" shapeId="0" xr:uid="{BD85A291-4683-4DE6-BAFD-5BF56BC405DE}">
      <text>
        <r>
          <rPr>
            <b/>
            <sz val="9"/>
            <color indexed="81"/>
            <rFont val="Tahoma"/>
            <family val="2"/>
          </rPr>
          <t>Jamie Narron:</t>
        </r>
        <r>
          <rPr>
            <sz val="9"/>
            <color indexed="81"/>
            <rFont val="Tahoma"/>
            <family val="2"/>
          </rPr>
          <t xml:space="preserve">
What is your breakfast co-pay for paid students?</t>
        </r>
      </text>
    </comment>
    <comment ref="F16" authorId="0" shapeId="0" xr:uid="{C92FE215-2AD4-4E28-9ED6-E2233D077837}">
      <text>
        <r>
          <rPr>
            <b/>
            <sz val="9"/>
            <color indexed="81"/>
            <rFont val="Tahoma"/>
            <family val="2"/>
          </rPr>
          <t>Jamie Narron:</t>
        </r>
        <r>
          <rPr>
            <sz val="9"/>
            <color indexed="81"/>
            <rFont val="Tahoma"/>
            <family val="2"/>
          </rPr>
          <t xml:space="preserve">
What is your lunch co-pay for paid students?</t>
        </r>
      </text>
    </comment>
    <comment ref="D19" authorId="0" shapeId="0" xr:uid="{AA0DE140-9DA1-45BB-9917-B5EE604B2262}">
      <text>
        <r>
          <rPr>
            <b/>
            <sz val="9"/>
            <color indexed="81"/>
            <rFont val="Tahoma"/>
            <family val="2"/>
          </rPr>
          <t>Jamie Narron:</t>
        </r>
        <r>
          <rPr>
            <sz val="9"/>
            <color indexed="81"/>
            <rFont val="Tahoma"/>
            <family val="2"/>
          </rPr>
          <t xml:space="preserve">
Revenue for traditional 
</t>
        </r>
      </text>
    </comment>
    <comment ref="B22" authorId="1" shapeId="0" xr:uid="{00000000-0006-0000-0000-000003000000}">
      <text>
        <r>
          <rPr>
            <b/>
            <sz val="12"/>
            <color indexed="81"/>
            <rFont val="Arial"/>
            <family val="2"/>
          </rPr>
          <t>Total number of students enrolled at this site</t>
        </r>
      </text>
    </comment>
    <comment ref="C22" authorId="0" shapeId="0" xr:uid="{C47FAE88-E995-4E78-80E0-585A33B31579}">
      <text>
        <r>
          <rPr>
            <b/>
            <sz val="9"/>
            <color indexed="81"/>
            <rFont val="Tahoma"/>
            <family val="2"/>
          </rPr>
          <t>Jamie Narron:</t>
        </r>
        <r>
          <rPr>
            <sz val="9"/>
            <color indexed="81"/>
            <rFont val="Tahoma"/>
            <family val="2"/>
          </rPr>
          <t xml:space="preserve">
Insert the ISP for the site. If estimating for group of schools, put the group ISP, not school ISP.
</t>
        </r>
      </text>
    </comment>
    <comment ref="B23" authorId="1" shapeId="0" xr:uid="{00000000-0006-0000-0000-000004000000}">
      <text>
        <r>
          <rPr>
            <b/>
            <sz val="12"/>
            <color indexed="81"/>
            <rFont val="Arial"/>
            <family val="2"/>
          </rPr>
          <t xml:space="preserve">The law defines Identified Student as “students certified based on documentation of benefit receipt or categorical eligibility as described in [7 CFR] Section 245.6a(c)(2)…” As provided in the regulation, this primarily includes participation in the supplemental Nutrition Assistance Program (SNAP, formerly the Food Stamp Program), Temporary Assistance for Needy Families, and the Food Distribution Program on Indian Reservations. It also includes homeless, runaway and migrant youth. It does not include students who are categorically eligible based on submission of a free and reduced price application. </t>
        </r>
      </text>
    </comment>
    <comment ref="C23" authorId="1" shapeId="0" xr:uid="{00000000-0006-0000-0000-000005000000}">
      <text>
        <r>
          <rPr>
            <b/>
            <sz val="12"/>
            <color indexed="81"/>
            <rFont val="Arial"/>
            <family val="2"/>
          </rPr>
          <t>As of April 1 of the school year prior to the First Year of electing benefits,  (based on this site, group of sites, or districtwide)</t>
        </r>
      </text>
    </comment>
    <comment ref="C24" authorId="1" shapeId="0" xr:uid="{00000000-0006-0000-0000-000006000000}">
      <text>
        <r>
          <rPr>
            <b/>
            <sz val="12"/>
            <color indexed="81"/>
            <rFont val="Arial"/>
            <family val="2"/>
          </rPr>
          <t>Identified Students ÷ Enrollment x 100</t>
        </r>
      </text>
    </comment>
    <comment ref="C26" authorId="1" shapeId="0" xr:uid="{00000000-0006-0000-0000-000007000000}">
      <text>
        <r>
          <rPr>
            <b/>
            <sz val="12"/>
            <color indexed="81"/>
            <rFont val="Arial"/>
            <family val="2"/>
          </rPr>
          <t xml:space="preserve">Percentage of Identified Students x 1.6 multiplier (as established by federal law)
</t>
        </r>
        <r>
          <rPr>
            <b/>
            <sz val="10"/>
            <color indexed="81"/>
            <rFont val="Arial"/>
            <family val="2"/>
          </rPr>
          <t>* Not to exceed 100%</t>
        </r>
      </text>
    </comment>
    <comment ref="C28" authorId="1" shapeId="0" xr:uid="{00000000-0006-0000-0000-000008000000}">
      <text>
        <r>
          <rPr>
            <b/>
            <sz val="12"/>
            <color indexed="81"/>
            <rFont val="Arial"/>
            <family val="2"/>
          </rPr>
          <t xml:space="preserve">100% - Percentage of
Meals Reimbursed at the Free Rate
</t>
        </r>
        <r>
          <rPr>
            <b/>
            <sz val="10"/>
            <color indexed="81"/>
            <rFont val="Arial"/>
            <family val="2"/>
          </rPr>
          <t>* Not to be less than 0</t>
        </r>
      </text>
    </comment>
  </commentList>
</comments>
</file>

<file path=xl/sharedStrings.xml><?xml version="1.0" encoding="utf-8"?>
<sst xmlns="http://schemas.openxmlformats.org/spreadsheetml/2006/main" count="79" uniqueCount="52">
  <si>
    <t>Traditional Method</t>
  </si>
  <si>
    <t>Breakfasts</t>
  </si>
  <si>
    <t>Total Meals Claimed</t>
  </si>
  <si>
    <t>Lunches</t>
  </si>
  <si>
    <t>Free</t>
  </si>
  <si>
    <t>Reduced-Price</t>
  </si>
  <si>
    <t>Paid</t>
  </si>
  <si>
    <t>Total Breakfasts Claimed</t>
  </si>
  <si>
    <t>Total Lunches 
Claimed</t>
  </si>
  <si>
    <t>Student Prices</t>
  </si>
  <si>
    <t>Total Breakfast Revenue</t>
  </si>
  <si>
    <t>Total Lunch Revenue</t>
  </si>
  <si>
    <t>Total Revenue Based on Traditional Claiming:</t>
  </si>
  <si>
    <t>Enrollment</t>
  </si>
  <si>
    <t>Identified Students</t>
  </si>
  <si>
    <t>% of Identified Students</t>
  </si>
  <si>
    <t>Total Lunches Claimed</t>
  </si>
  <si>
    <t>% of Meals Reimbursed at Free Rate</t>
  </si>
  <si>
    <t>% of Meals Reimbursed at the Paid Rate</t>
  </si>
  <si>
    <t>Traditional Claiming =</t>
  </si>
  <si>
    <t>vs.</t>
  </si>
  <si>
    <t>Reduced</t>
  </si>
  <si>
    <t>Breakfast - Severe Need</t>
  </si>
  <si>
    <t>Breakfast - Regular Rate</t>
  </si>
  <si>
    <t>Yes (Y) or No (N)</t>
  </si>
  <si>
    <t>Severe Need Breakfast</t>
  </si>
  <si>
    <t>SITE NAME</t>
  </si>
  <si>
    <t>FED Breakfast Reimbursement</t>
  </si>
  <si>
    <t>FED Lunch Reimbursement</t>
  </si>
  <si>
    <t>CASH Breakfast Revenue (student payments)</t>
  </si>
  <si>
    <t>CASH Lunch Revenue (student payments)</t>
  </si>
  <si>
    <t>TOTAL FED Reimbursement</t>
  </si>
  <si>
    <t>Severe Need Lunch</t>
  </si>
  <si>
    <t>Anticipated % Increase in Breakfast</t>
  </si>
  <si>
    <t>Anticipated % Increase in Lunch</t>
  </si>
  <si>
    <t>Increase in Breakfast</t>
  </si>
  <si>
    <t>Increase in Lunch</t>
  </si>
  <si>
    <t>Projected Meals</t>
  </si>
  <si>
    <t>Community Eligibility Provision (CEP) Method</t>
  </si>
  <si>
    <t>CEP Claiming =</t>
  </si>
  <si>
    <t>Total Revenue Based on CEP Claiming:</t>
  </si>
  <si>
    <t>Lunch - Regular Rate (&lt;60%)</t>
  </si>
  <si>
    <t>Lunch - High Rate (&gt;=60%)</t>
  </si>
  <si>
    <t>Lunch - Regular Rate + $0.09</t>
  </si>
  <si>
    <t>Lunch - High Rate + $0.09</t>
  </si>
  <si>
    <t>Current Reimbursement (2025)</t>
  </si>
  <si>
    <t>Request #243</t>
  </si>
  <si>
    <t>Approved for $0.09</t>
  </si>
  <si>
    <t>USDA Reimbursement SY2025</t>
  </si>
  <si>
    <t>Updated by the Office of School Nutrition, NC DPI on 3/6/2025</t>
  </si>
  <si>
    <t>ABC School</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</si>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</sst>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font>
    <font>
      <b/>
      <sz val="12"/>
      <color indexed="81"/>
      <name val="Arial"/>
      <family val="2"/>
    </font>
    <font>
      <b/>
      <sz val="10"/>
      <color indexed="81"/>
      <name val="Arial"/>
      <family val="2"/>
    </font>
    <font>
      <sz val="11"/>
      <color theme="1"/>
      <name val="Calibri"/>
      <family val="2"/>
    </font>
    <font>
      <b/>
      <sz val="12"/>
      <color theme="1"/>
      <name val="Arial"/>
      <family val="2"/>
    </font>
    <font>
      <sz val="10"/>
      <color theme="1"/>
      <name val="Arial"/>
      <family val="2"/>
    </font>
    <font>
      <b/>
      <sz val="12"/>
      <color theme="0"/>
      <name val="Arial"/>
      <family val="2"/>
    </font>
    <font>
      <b/>
      <sz val="13"/>
      <color theme="0"/>
      <name val="Arial"/>
      <family val="2"/>
    </font>
    <font>
      <sz val="11"/>
      <color theme="1"/>
      <name val="Arial"/>
      <family val="2"/>
    </font>
    <font>
      <b/>
      <sz val="11"/>
      <color theme="1"/>
      <name val="Arial"/>
      <family val="2"/>
    </font>
    <font>
      <b/>
      <u/>
      <sz val="11"/>
      <color theme="1"/>
      <name val="Arial"/>
      <family val="2"/>
    </font>
    <font>
      <sz val="11"/>
      <color theme="0"/>
      <name val="Arial"/>
      <family val="2"/>
    </font>
    <font>
      <b/>
      <sz val="13"/>
      <color rgb="FFFF0000"/>
      <name val="Arial"/>
      <family val="2"/>
    </font>
    <font>
      <b/>
      <sz val="11"/>
      <color theme="1"/>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rgb="FFFFFF66"/>
        <bgColor indexed="64"/>
      </patternFill>
    </fill>
    <fill>
      <patternFill patternType="solid">
        <fgColor rgb="FF9900FF"/>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6600"/>
        <bgColor indexed="64"/>
      </patternFill>
    </fill>
    <fill>
      <patternFill patternType="solid">
        <fgColor rgb="FFFFFF00"/>
        <bgColor indexed="64"/>
      </patternFill>
    </fill>
    <fill>
      <patternFill patternType="solid">
        <fgColor theme="6" tint="0.39997558519241921"/>
        <bgColor indexed="64"/>
      </patternFill>
    </fill>
  </fills>
  <borders count="40">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9" fontId="3" fillId="0" borderId="0" applyFont="0" applyFill="0" applyBorder="0" applyAlignment="0" applyProtection="0"/>
  </cellStyleXfs>
  <cellXfs count="106">
    <xf numFmtId="0" fontId="0" fillId="0" borderId="0" xfId="0"/>
    <xf numFmtId="0" fontId="4" fillId="0" borderId="0" xfId="0" applyFont="1"/>
    <xf numFmtId="0" fontId="4" fillId="0" borderId="1" xfId="0" applyFont="1" applyBorder="1"/>
    <xf numFmtId="0" fontId="5" fillId="0" borderId="0" xfId="0" applyFont="1" applyAlignment="1">
      <alignment vertical="top" wrapText="1"/>
    </xf>
    <xf numFmtId="0" fontId="4" fillId="0" borderId="2" xfId="0" applyFont="1" applyBorder="1"/>
    <xf numFmtId="0" fontId="4" fillId="0" borderId="3" xfId="0" applyFont="1" applyBorder="1" applyAlignment="1">
      <alignment wrapText="1"/>
    </xf>
    <xf numFmtId="0" fontId="4" fillId="0" borderId="4" xfId="0" applyFont="1" applyBorder="1" applyAlignment="1">
      <alignment vertical="center"/>
    </xf>
    <xf numFmtId="3" fontId="4" fillId="2" borderId="5" xfId="0" applyNumberFormat="1" applyFont="1" applyFill="1" applyBorder="1" applyAlignment="1" applyProtection="1">
      <alignment horizontal="center" vertical="center"/>
      <protection locked="0"/>
    </xf>
    <xf numFmtId="3" fontId="4" fillId="2" borderId="6" xfId="0" applyNumberFormat="1" applyFont="1" applyFill="1" applyBorder="1" applyAlignment="1" applyProtection="1">
      <alignment horizontal="center" vertical="center"/>
      <protection locked="0"/>
    </xf>
    <xf numFmtId="164" fontId="4" fillId="2" borderId="6" xfId="0" applyNumberFormat="1" applyFont="1" applyFill="1" applyBorder="1" applyAlignment="1" applyProtection="1">
      <alignment horizontal="center" vertical="center"/>
      <protection locked="0"/>
    </xf>
    <xf numFmtId="164" fontId="4" fillId="2" borderId="7" xfId="0" applyNumberFormat="1" applyFont="1" applyFill="1" applyBorder="1" applyAlignment="1" applyProtection="1">
      <alignment horizontal="center" vertical="center"/>
      <protection locked="0"/>
    </xf>
    <xf numFmtId="164" fontId="4" fillId="2" borderId="8" xfId="0" applyNumberFormat="1" applyFont="1" applyFill="1" applyBorder="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horizontal="center" vertical="center"/>
      <protection locked="0"/>
    </xf>
    <xf numFmtId="0" fontId="6" fillId="3" borderId="10" xfId="0" applyFont="1" applyFill="1" applyBorder="1"/>
    <xf numFmtId="0" fontId="7" fillId="3" borderId="11" xfId="0" applyFont="1" applyFill="1" applyBorder="1" applyAlignment="1">
      <alignment horizontal="right"/>
    </xf>
    <xf numFmtId="0" fontId="4" fillId="0" borderId="12" xfId="0" applyFont="1" applyBorder="1" applyAlignment="1">
      <alignment horizontal="center" vertical="center"/>
    </xf>
    <xf numFmtId="0" fontId="6" fillId="4" borderId="2" xfId="0" applyFont="1" applyFill="1" applyBorder="1" applyAlignment="1" applyProtection="1">
      <alignment wrapText="1"/>
      <protection locked="0"/>
    </xf>
    <xf numFmtId="0" fontId="6" fillId="5" borderId="2" xfId="0" applyFont="1" applyFill="1" applyBorder="1" applyAlignment="1" applyProtection="1">
      <alignment wrapText="1"/>
      <protection locked="0"/>
    </xf>
    <xf numFmtId="0" fontId="6" fillId="4" borderId="13"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3" fontId="4" fillId="0" borderId="6" xfId="0" applyNumberFormat="1" applyFont="1" applyBorder="1" applyAlignment="1">
      <alignment horizontal="center" vertical="center"/>
    </xf>
    <xf numFmtId="164"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7" fillId="3" borderId="16" xfId="0" applyNumberFormat="1" applyFont="1" applyFill="1" applyBorder="1" applyAlignment="1">
      <alignment horizontal="left"/>
    </xf>
    <xf numFmtId="0" fontId="7" fillId="6" borderId="17" xfId="0" applyFont="1" applyFill="1" applyBorder="1" applyAlignment="1">
      <alignment horizontal="right"/>
    </xf>
    <xf numFmtId="164" fontId="7" fillId="6" borderId="18" xfId="0" applyNumberFormat="1" applyFont="1" applyFill="1" applyBorder="1" applyAlignment="1">
      <alignment horizontal="left"/>
    </xf>
    <xf numFmtId="0" fontId="8" fillId="0" borderId="0" xfId="0" applyFont="1" applyProtection="1">
      <protection locked="0"/>
    </xf>
    <xf numFmtId="0" fontId="9" fillId="0" borderId="0" xfId="0" applyFont="1" applyProtection="1">
      <protection locked="0"/>
    </xf>
    <xf numFmtId="0" fontId="8" fillId="0" borderId="0" xfId="0" applyFont="1"/>
    <xf numFmtId="0" fontId="8" fillId="0" borderId="0" xfId="0" applyFont="1" applyAlignment="1" applyProtection="1">
      <alignment horizontal="center"/>
      <protection locked="0"/>
    </xf>
    <xf numFmtId="0" fontId="8" fillId="0" borderId="19" xfId="0" applyFont="1" applyBorder="1" applyProtection="1">
      <protection locked="0"/>
    </xf>
    <xf numFmtId="0" fontId="8" fillId="7" borderId="20" xfId="0" applyFont="1" applyFill="1" applyBorder="1" applyAlignment="1" applyProtection="1">
      <alignment horizontal="center"/>
      <protection locked="0"/>
    </xf>
    <xf numFmtId="0" fontId="10" fillId="0" borderId="0" xfId="0" applyFont="1" applyAlignment="1">
      <alignment horizontal="center"/>
    </xf>
    <xf numFmtId="0" fontId="9" fillId="0" borderId="0" xfId="0" applyFont="1" applyAlignment="1" applyProtection="1">
      <alignment horizontal="left"/>
      <protection locked="0"/>
    </xf>
    <xf numFmtId="0" fontId="8" fillId="0" borderId="0" xfId="0" applyFont="1" applyAlignment="1" applyProtection="1">
      <alignment horizontal="left"/>
      <protection locked="0"/>
    </xf>
    <xf numFmtId="0" fontId="8" fillId="2" borderId="20" xfId="0" applyFont="1" applyFill="1" applyBorder="1" applyAlignment="1" applyProtection="1">
      <alignment horizontal="center"/>
      <protection locked="0"/>
    </xf>
    <xf numFmtId="0" fontId="9" fillId="0" borderId="0" xfId="0" applyFont="1"/>
    <xf numFmtId="0" fontId="8" fillId="0" borderId="0" xfId="0" applyFont="1" applyAlignment="1">
      <alignment horizontal="center"/>
    </xf>
    <xf numFmtId="0" fontId="9" fillId="0" borderId="0" xfId="0" applyFont="1" applyAlignment="1">
      <alignment horizontal="center" vertical="center"/>
    </xf>
    <xf numFmtId="164" fontId="9" fillId="0" borderId="0" xfId="0" applyNumberFormat="1" applyFont="1" applyAlignment="1">
      <alignment horizontal="center" vertical="center"/>
    </xf>
    <xf numFmtId="3" fontId="8" fillId="0" borderId="0" xfId="0" applyNumberFormat="1" applyFont="1"/>
    <xf numFmtId="10" fontId="8" fillId="7" borderId="20" xfId="1" applyNumberFormat="1" applyFont="1" applyFill="1" applyBorder="1" applyAlignment="1" applyProtection="1">
      <alignment horizontal="center"/>
      <protection locked="0"/>
    </xf>
    <xf numFmtId="10" fontId="8" fillId="2" borderId="20" xfId="1" applyNumberFormat="1" applyFont="1" applyFill="1" applyBorder="1" applyAlignment="1" applyProtection="1">
      <alignment horizontal="center"/>
      <protection locked="0"/>
    </xf>
    <xf numFmtId="0" fontId="10" fillId="8" borderId="0" xfId="0" applyFont="1" applyFill="1" applyAlignment="1">
      <alignment horizontal="center"/>
    </xf>
    <xf numFmtId="0" fontId="0" fillId="0" borderId="37" xfId="0" applyBorder="1"/>
    <xf numFmtId="0" fontId="0" fillId="0" borderId="0" xfId="0" applyAlignment="1">
      <alignment horizontal="center"/>
    </xf>
    <xf numFmtId="0" fontId="0" fillId="0" borderId="38" xfId="0" applyBorder="1" applyAlignment="1">
      <alignment horizontal="center"/>
    </xf>
    <xf numFmtId="0" fontId="0" fillId="0" borderId="5" xfId="0" applyBorder="1"/>
    <xf numFmtId="0" fontId="0" fillId="0" borderId="39" xfId="0" applyBorder="1" applyAlignment="1">
      <alignment horizontal="center"/>
    </xf>
    <xf numFmtId="0" fontId="0" fillId="0" borderId="1" xfId="0" applyBorder="1" applyAlignment="1">
      <alignment horizontal="center"/>
    </xf>
    <xf numFmtId="0" fontId="13" fillId="0" borderId="6" xfId="0" applyFont="1" applyBorder="1"/>
    <xf numFmtId="0" fontId="13" fillId="0" borderId="23" xfId="0" applyFont="1" applyBorder="1" applyAlignment="1">
      <alignment horizontal="center"/>
    </xf>
    <xf numFmtId="0" fontId="13" fillId="0" borderId="2" xfId="0" applyFont="1" applyBorder="1" applyAlignment="1">
      <alignment horizontal="center"/>
    </xf>
    <xf numFmtId="0" fontId="13" fillId="0" borderId="0" xfId="0" applyFont="1"/>
    <xf numFmtId="0" fontId="4" fillId="0" borderId="0" xfId="0" applyFont="1"/>
    <xf numFmtId="0" fontId="12" fillId="0" borderId="34" xfId="0" applyFont="1" applyBorder="1" applyAlignment="1">
      <alignment horizontal="center"/>
    </xf>
    <xf numFmtId="0" fontId="12" fillId="0" borderId="35" xfId="0" applyFont="1" applyBorder="1" applyAlignment="1">
      <alignment horizontal="center"/>
    </xf>
    <xf numFmtId="0" fontId="12" fillId="0" borderId="36" xfId="0" applyFont="1" applyBorder="1" applyAlignment="1">
      <alignment horizontal="center"/>
    </xf>
    <xf numFmtId="0" fontId="4" fillId="0" borderId="3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44" fontId="4" fillId="0" borderId="7"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0" fontId="7" fillId="6" borderId="34" xfId="0" applyFont="1" applyFill="1" applyBorder="1" applyAlignment="1">
      <alignment horizontal="right"/>
    </xf>
    <xf numFmtId="0" fontId="7" fillId="6" borderId="35" xfId="0" applyFont="1" applyFill="1" applyBorder="1" applyAlignment="1">
      <alignment horizontal="right"/>
    </xf>
    <xf numFmtId="164" fontId="7" fillId="6" borderId="35" xfId="0" applyNumberFormat="1" applyFont="1" applyFill="1" applyBorder="1" applyAlignment="1">
      <alignment horizontal="left" wrapText="1"/>
    </xf>
    <xf numFmtId="164" fontId="7" fillId="6" borderId="36" xfId="0" applyNumberFormat="1" applyFont="1" applyFill="1" applyBorder="1" applyAlignment="1">
      <alignment horizontal="left" wrapText="1"/>
    </xf>
    <xf numFmtId="3" fontId="4" fillId="0" borderId="7"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7" fillId="3" borderId="30" xfId="0" applyFont="1" applyFill="1" applyBorder="1" applyAlignment="1" applyProtection="1">
      <alignment horizontal="right"/>
      <protection locked="0"/>
    </xf>
    <xf numFmtId="0" fontId="7" fillId="3" borderId="31" xfId="0" applyFont="1" applyFill="1" applyBorder="1" applyAlignment="1" applyProtection="1">
      <alignment horizontal="right"/>
      <protection locked="0"/>
    </xf>
    <xf numFmtId="164" fontId="7" fillId="3" borderId="31" xfId="0" applyNumberFormat="1" applyFont="1" applyFill="1" applyBorder="1" applyAlignment="1" applyProtection="1">
      <alignment horizontal="left" wrapText="1"/>
      <protection locked="0"/>
    </xf>
    <xf numFmtId="164" fontId="7" fillId="3" borderId="32" xfId="0" applyNumberFormat="1" applyFont="1" applyFill="1" applyBorder="1" applyAlignment="1" applyProtection="1">
      <alignment horizontal="left" wrapText="1"/>
      <protection locked="0"/>
    </xf>
    <xf numFmtId="0" fontId="4" fillId="0" borderId="0" xfId="0" applyFont="1" applyProtection="1">
      <protection locked="0"/>
    </xf>
    <xf numFmtId="0" fontId="8" fillId="0" borderId="0" xfId="0" applyFont="1" applyProtection="1">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protection locked="0"/>
    </xf>
    <xf numFmtId="0" fontId="11" fillId="6" borderId="18" xfId="0" applyFont="1" applyFill="1" applyBorder="1" applyAlignment="1" applyProtection="1">
      <alignment horizontal="center"/>
      <protection locked="0"/>
    </xf>
    <xf numFmtId="0" fontId="9" fillId="2" borderId="13" xfId="0" applyFont="1" applyFill="1" applyBorder="1" applyAlignment="1" applyProtection="1">
      <alignment horizontal="left"/>
      <protection locked="0"/>
    </xf>
    <xf numFmtId="0" fontId="9" fillId="2" borderId="21" xfId="0" applyFont="1" applyFill="1" applyBorder="1" applyAlignment="1" applyProtection="1">
      <alignment horizontal="left"/>
      <protection locked="0"/>
    </xf>
    <xf numFmtId="0" fontId="9" fillId="2" borderId="22" xfId="0" applyFont="1" applyFill="1" applyBorder="1" applyAlignment="1" applyProtection="1">
      <alignment horizontal="left"/>
      <protection locked="0"/>
    </xf>
    <xf numFmtId="0" fontId="6" fillId="4" borderId="23" xfId="0" applyFont="1" applyFill="1" applyBorder="1" applyAlignment="1" applyProtection="1">
      <alignment horizontal="center"/>
      <protection locked="0"/>
    </xf>
    <xf numFmtId="0" fontId="6" fillId="5" borderId="23" xfId="0" applyFont="1" applyFill="1" applyBorder="1" applyAlignment="1" applyProtection="1">
      <alignment horizontal="center"/>
      <protection locked="0"/>
    </xf>
    <xf numFmtId="0" fontId="6" fillId="5" borderId="24"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22" xfId="0" applyFont="1" applyFill="1" applyBorder="1" applyAlignment="1" applyProtection="1">
      <alignment horizontal="center"/>
      <protection locked="0"/>
    </xf>
    <xf numFmtId="0" fontId="6" fillId="5" borderId="13" xfId="0" applyFont="1" applyFill="1" applyBorder="1" applyAlignment="1" applyProtection="1">
      <alignment horizontal="center"/>
      <protection locked="0"/>
    </xf>
    <xf numFmtId="0" fontId="6" fillId="5" borderId="22" xfId="0" applyFont="1" applyFill="1" applyBorder="1" applyAlignment="1" applyProtection="1">
      <alignment horizontal="center"/>
      <protection locked="0"/>
    </xf>
    <xf numFmtId="0" fontId="6" fillId="3" borderId="2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6" fillId="4" borderId="27" xfId="0" applyFont="1" applyFill="1" applyBorder="1" applyAlignment="1" applyProtection="1">
      <alignment horizontal="center" vertical="center" textRotation="90"/>
      <protection locked="0"/>
    </xf>
    <xf numFmtId="0" fontId="8" fillId="4" borderId="28"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textRotation="90"/>
      <protection locked="0"/>
    </xf>
    <xf numFmtId="0" fontId="8" fillId="0" borderId="28" xfId="0" applyFont="1" applyBorder="1" applyAlignment="1" applyProtection="1">
      <alignment horizontal="center"/>
      <protection locked="0"/>
    </xf>
    <xf numFmtId="0" fontId="8" fillId="0" borderId="29" xfId="0" applyFont="1" applyBorder="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CC7B-75A6-4DEA-B832-3D7647C56235}">
  <dimension ref="A1:D10"/>
  <sheetViews>
    <sheetView workbookViewId="0"/>
  </sheetViews>
  <sheetFormatPr defaultRowHeight="15" x14ac:dyDescent="0.25"/>
  <cols>
    <col min="1" max="1" width="35.28515625" customWidth="1"/>
    <col min="2" max="4" width="11.7109375" customWidth="1"/>
  </cols>
  <sheetData>
    <row r="1" spans="1:4" x14ac:dyDescent="0.25">
      <c r="A1" s="59" t="s">
        <v>46</v>
      </c>
    </row>
    <row r="2" spans="1:4" x14ac:dyDescent="0.25">
      <c r="A2" t="s">
        <v>49</v>
      </c>
    </row>
    <row r="4" spans="1:4" x14ac:dyDescent="0.25">
      <c r="A4" s="56" t="s">
        <v>48</v>
      </c>
      <c r="B4" s="57" t="s">
        <v>4</v>
      </c>
      <c r="C4" s="57" t="s">
        <v>21</v>
      </c>
      <c r="D4" s="58" t="s">
        <v>6</v>
      </c>
    </row>
    <row r="5" spans="1:4" x14ac:dyDescent="0.25">
      <c r="A5" s="50" t="s">
        <v>23</v>
      </c>
      <c r="B5" s="51">
        <v>2.37</v>
      </c>
      <c r="C5" s="51">
        <v>2.0699999999999998</v>
      </c>
      <c r="D5" s="52">
        <v>0.39</v>
      </c>
    </row>
    <row r="6" spans="1:4" x14ac:dyDescent="0.25">
      <c r="A6" s="50" t="s">
        <v>22</v>
      </c>
      <c r="B6" s="51">
        <v>2.84</v>
      </c>
      <c r="C6" s="51">
        <v>2.54</v>
      </c>
      <c r="D6" s="52">
        <v>0.39</v>
      </c>
    </row>
    <row r="7" spans="1:4" x14ac:dyDescent="0.25">
      <c r="A7" s="50" t="s">
        <v>41</v>
      </c>
      <c r="B7" s="51">
        <v>4.43</v>
      </c>
      <c r="C7" s="51">
        <v>4.03</v>
      </c>
      <c r="D7" s="52">
        <v>0.42</v>
      </c>
    </row>
    <row r="8" spans="1:4" x14ac:dyDescent="0.25">
      <c r="A8" s="50" t="s">
        <v>42</v>
      </c>
      <c r="B8" s="51">
        <v>4.45</v>
      </c>
      <c r="C8" s="51">
        <v>4.05</v>
      </c>
      <c r="D8" s="52">
        <v>0.44</v>
      </c>
    </row>
    <row r="9" spans="1:4" x14ac:dyDescent="0.25">
      <c r="A9" s="50" t="s">
        <v>43</v>
      </c>
      <c r="B9" s="51">
        <f t="shared" ref="B9:D10" si="0">B7+0.09</f>
        <v>4.5199999999999996</v>
      </c>
      <c r="C9" s="51">
        <f t="shared" si="0"/>
        <v>4.12</v>
      </c>
      <c r="D9" s="52">
        <f t="shared" si="0"/>
        <v>0.51</v>
      </c>
    </row>
    <row r="10" spans="1:4" x14ac:dyDescent="0.25">
      <c r="A10" s="53" t="s">
        <v>44</v>
      </c>
      <c r="B10" s="54">
        <f t="shared" si="0"/>
        <v>4.54</v>
      </c>
      <c r="C10" s="54">
        <f t="shared" si="0"/>
        <v>4.1399999999999997</v>
      </c>
      <c r="D10" s="55">
        <f t="shared" si="0"/>
        <v>0.53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topLeftCell="A3" zoomScale="90" zoomScaleNormal="90" workbookViewId="0">
      <selection activeCell="E18" sqref="E18"/>
    </sheetView>
  </sheetViews>
  <sheetFormatPr defaultColWidth="8.85546875" defaultRowHeight="14.25" x14ac:dyDescent="0.2"/>
  <cols>
    <col min="1" max="1" width="3.7109375" style="34" bestFit="1" customWidth="1"/>
    <col min="2" max="2" width="28.7109375" style="34" customWidth="1"/>
    <col min="3" max="3" width="22.42578125" style="34" bestFit="1" customWidth="1"/>
    <col min="4" max="4" width="4.140625" style="43" bestFit="1" customWidth="1"/>
    <col min="5" max="5" width="32.85546875" style="34" customWidth="1"/>
    <col min="6" max="6" width="22.28515625" style="34" customWidth="1"/>
    <col min="7" max="7" width="5.28515625" style="34" hidden="1" customWidth="1"/>
    <col min="8" max="8" width="30.7109375" style="34" hidden="1" customWidth="1"/>
    <col min="9" max="11" width="16.28515625" style="34" hidden="1" customWidth="1"/>
    <col min="12" max="14" width="16.28515625" style="34" customWidth="1"/>
    <col min="15" max="21" width="8.85546875" style="34" customWidth="1"/>
    <col min="22" max="16384" width="8.85546875" style="34"/>
  </cols>
  <sheetData>
    <row r="1" spans="1:11" ht="15.75" thickBot="1" x14ac:dyDescent="0.3">
      <c r="A1" s="32"/>
      <c r="B1" s="33" t="s">
        <v>26</v>
      </c>
      <c r="C1" s="86" t="s">
        <v>50</v>
      </c>
      <c r="D1" s="87"/>
      <c r="E1" s="88"/>
      <c r="F1" s="32"/>
    </row>
    <row r="2" spans="1:11" ht="15" thickBot="1" x14ac:dyDescent="0.25">
      <c r="A2" s="32"/>
      <c r="B2" s="32"/>
      <c r="C2" s="32"/>
      <c r="D2" s="35"/>
      <c r="E2" s="32"/>
      <c r="F2" s="32"/>
    </row>
    <row r="3" spans="1:11" ht="15.75" thickBot="1" x14ac:dyDescent="0.3">
      <c r="A3" s="32"/>
      <c r="B3" s="33" t="s">
        <v>47</v>
      </c>
      <c r="C3" s="36" t="s">
        <v>24</v>
      </c>
      <c r="D3" s="37" t="s">
        <v>51</v>
      </c>
      <c r="E3" s="32" t="s">
        <v>33</v>
      </c>
      <c r="F3" s="47">
        <v>0.2</v>
      </c>
      <c r="H3" s="49" t="s">
        <v>45</v>
      </c>
      <c r="I3" s="38" t="s">
        <v>4</v>
      </c>
      <c r="J3" s="38" t="s">
        <v>21</v>
      </c>
      <c r="K3" s="38" t="s">
        <v>6</v>
      </c>
    </row>
    <row r="4" spans="1:11" ht="15.75" thickBot="1" x14ac:dyDescent="0.3">
      <c r="A4" s="32"/>
      <c r="B4" s="39" t="s">
        <v>32</v>
      </c>
      <c r="C4" s="40" t="s">
        <v>24</v>
      </c>
      <c r="D4" s="41" t="s">
        <v>51</v>
      </c>
      <c r="E4" s="32" t="s">
        <v>34</v>
      </c>
      <c r="F4" s="48">
        <v>0.1</v>
      </c>
      <c r="H4" s="42" t="s">
        <v>23</v>
      </c>
      <c r="I4" s="43">
        <v>2.37</v>
      </c>
      <c r="J4" s="43">
        <v>2.0699999999999998</v>
      </c>
      <c r="K4" s="43">
        <v>0.39</v>
      </c>
    </row>
    <row r="5" spans="1:11" ht="15.75" thickBot="1" x14ac:dyDescent="0.3">
      <c r="A5" s="32"/>
      <c r="B5" s="39" t="s">
        <v>25</v>
      </c>
      <c r="C5" s="40" t="s">
        <v>24</v>
      </c>
      <c r="D5" s="41" t="s">
        <v>51</v>
      </c>
      <c r="E5" s="32"/>
      <c r="F5" s="32"/>
      <c r="H5" s="42" t="s">
        <v>22</v>
      </c>
      <c r="I5" s="43">
        <v>2.84</v>
      </c>
      <c r="J5" s="43">
        <v>2.54</v>
      </c>
      <c r="K5" s="43">
        <v>0.39</v>
      </c>
    </row>
    <row r="6" spans="1:11" ht="15.75" thickBot="1" x14ac:dyDescent="0.3">
      <c r="A6" s="32"/>
      <c r="B6" s="32"/>
      <c r="C6" s="32"/>
      <c r="D6" s="35"/>
      <c r="E6" s="32"/>
      <c r="F6" s="32"/>
      <c r="H6" s="42" t="s">
        <v>41</v>
      </c>
      <c r="I6" s="43">
        <v>4.43</v>
      </c>
      <c r="J6" s="43">
        <v>4.03</v>
      </c>
      <c r="K6" s="43">
        <v>0.42</v>
      </c>
    </row>
    <row r="7" spans="1:11" ht="16.5" thickBot="1" x14ac:dyDescent="0.3">
      <c r="A7" s="96" t="s">
        <v>0</v>
      </c>
      <c r="B7" s="97"/>
      <c r="C7" s="97"/>
      <c r="D7" s="98"/>
      <c r="E7" s="98"/>
      <c r="F7" s="99"/>
      <c r="G7" s="1"/>
      <c r="H7" s="42" t="s">
        <v>42</v>
      </c>
      <c r="I7" s="43">
        <v>4.45</v>
      </c>
      <c r="J7" s="43">
        <v>4.05</v>
      </c>
      <c r="K7" s="43">
        <v>0.44</v>
      </c>
    </row>
    <row r="8" spans="1:11" ht="16.5" thickBot="1" x14ac:dyDescent="0.3">
      <c r="A8" s="100" t="s">
        <v>1</v>
      </c>
      <c r="B8" s="92" t="s">
        <v>2</v>
      </c>
      <c r="C8" s="93"/>
      <c r="D8" s="103" t="s">
        <v>3</v>
      </c>
      <c r="E8" s="94" t="s">
        <v>2</v>
      </c>
      <c r="F8" s="95"/>
      <c r="G8" s="1"/>
      <c r="H8" s="42" t="s">
        <v>43</v>
      </c>
      <c r="I8" s="43">
        <f t="shared" ref="I8:K9" si="0">I6+0.09</f>
        <v>4.5199999999999996</v>
      </c>
      <c r="J8" s="43">
        <f t="shared" si="0"/>
        <v>4.12</v>
      </c>
      <c r="K8" s="43">
        <f t="shared" si="0"/>
        <v>0.51</v>
      </c>
    </row>
    <row r="9" spans="1:11" ht="15.75" x14ac:dyDescent="0.25">
      <c r="A9" s="101"/>
      <c r="B9" s="2" t="s">
        <v>4</v>
      </c>
      <c r="C9" s="7">
        <v>210</v>
      </c>
      <c r="D9" s="104"/>
      <c r="E9" s="2" t="s">
        <v>4</v>
      </c>
      <c r="F9" s="13">
        <v>263</v>
      </c>
      <c r="G9" s="3"/>
      <c r="H9" s="42" t="s">
        <v>44</v>
      </c>
      <c r="I9" s="43">
        <f t="shared" si="0"/>
        <v>4.54</v>
      </c>
      <c r="J9" s="43">
        <f t="shared" si="0"/>
        <v>4.1399999999999997</v>
      </c>
      <c r="K9" s="43">
        <f t="shared" si="0"/>
        <v>0.53</v>
      </c>
    </row>
    <row r="10" spans="1:11" ht="15.75" x14ac:dyDescent="0.25">
      <c r="A10" s="101"/>
      <c r="B10" s="4" t="s">
        <v>21</v>
      </c>
      <c r="C10" s="8">
        <v>15</v>
      </c>
      <c r="D10" s="104"/>
      <c r="E10" s="4" t="s">
        <v>21</v>
      </c>
      <c r="F10" s="14">
        <v>28</v>
      </c>
      <c r="G10" s="3"/>
      <c r="H10" s="42"/>
      <c r="I10" s="43"/>
      <c r="J10" s="43"/>
      <c r="K10" s="43"/>
    </row>
    <row r="11" spans="1:11" ht="15.75" x14ac:dyDescent="0.25">
      <c r="A11" s="101"/>
      <c r="B11" s="4" t="s">
        <v>6</v>
      </c>
      <c r="C11" s="8">
        <v>67</v>
      </c>
      <c r="D11" s="104"/>
      <c r="E11" s="4" t="s">
        <v>6</v>
      </c>
      <c r="F11" s="14">
        <v>112</v>
      </c>
      <c r="G11" s="3"/>
      <c r="H11" s="42"/>
      <c r="I11" s="43"/>
      <c r="J11" s="43"/>
      <c r="K11" s="43"/>
    </row>
    <row r="12" spans="1:11" ht="31.15" customHeight="1" x14ac:dyDescent="0.25">
      <c r="A12" s="101"/>
      <c r="B12" s="18" t="s">
        <v>7</v>
      </c>
      <c r="C12" s="22">
        <f>SUM(C9:C11)</f>
        <v>292</v>
      </c>
      <c r="D12" s="104"/>
      <c r="E12" s="19" t="s">
        <v>8</v>
      </c>
      <c r="F12" s="24">
        <f>SUM(F9:F11)</f>
        <v>403</v>
      </c>
      <c r="G12" s="1"/>
    </row>
    <row r="13" spans="1:11" ht="31.15" customHeight="1" x14ac:dyDescent="0.25">
      <c r="A13" s="101"/>
      <c r="B13" s="18" t="s">
        <v>27</v>
      </c>
      <c r="C13" s="23">
        <f>IF(D5="Y",((C9*I5)+(C10*J5)+(C11*K5)),((C9*I4)+(C10*J4)+(C11*K4)))</f>
        <v>660.63</v>
      </c>
      <c r="D13" s="104"/>
      <c r="E13" s="19" t="s">
        <v>28</v>
      </c>
      <c r="F13" s="25">
        <f>IF(D3="Y",(IF(D4="N",((F9*I8)+(F10*J8)+(F11*K8)),((F9*I9)+(F10*J9)+(F11*K9)))),(IF(D4="N",((F9*I6)+(F10*J6)+(F11*K6)),((F9*I7)+(F10*J7)+(F11*K7)))))</f>
        <v>1369.3</v>
      </c>
      <c r="G13" s="1"/>
      <c r="H13" s="44" t="s">
        <v>31</v>
      </c>
      <c r="I13" s="45">
        <f>C13+F13</f>
        <v>2029.9299999999998</v>
      </c>
      <c r="J13" s="38"/>
      <c r="K13" s="38"/>
    </row>
    <row r="14" spans="1:11" ht="15.75" x14ac:dyDescent="0.25">
      <c r="A14" s="101"/>
      <c r="B14" s="89" t="s">
        <v>9</v>
      </c>
      <c r="C14" s="89"/>
      <c r="D14" s="104"/>
      <c r="E14" s="90" t="s">
        <v>9</v>
      </c>
      <c r="F14" s="91"/>
      <c r="G14" s="1"/>
      <c r="H14" s="42"/>
      <c r="I14" s="43"/>
      <c r="J14" s="43"/>
      <c r="K14" s="43"/>
    </row>
    <row r="15" spans="1:11" ht="15.75" x14ac:dyDescent="0.25">
      <c r="A15" s="101"/>
      <c r="B15" s="4" t="s">
        <v>5</v>
      </c>
      <c r="C15" s="9">
        <v>0.3</v>
      </c>
      <c r="D15" s="104"/>
      <c r="E15" s="4" t="s">
        <v>5</v>
      </c>
      <c r="F15" s="10">
        <v>0.4</v>
      </c>
      <c r="G15" s="1"/>
      <c r="H15" s="42"/>
      <c r="I15" s="43"/>
      <c r="J15" s="43"/>
      <c r="K15" s="43"/>
    </row>
    <row r="16" spans="1:11" ht="15.75" x14ac:dyDescent="0.25">
      <c r="A16" s="101"/>
      <c r="B16" s="4" t="s">
        <v>6</v>
      </c>
      <c r="C16" s="9">
        <v>2</v>
      </c>
      <c r="D16" s="104"/>
      <c r="E16" s="4" t="s">
        <v>6</v>
      </c>
      <c r="F16" s="11">
        <v>3.75</v>
      </c>
      <c r="G16" s="1"/>
      <c r="H16" s="42"/>
      <c r="I16" s="43"/>
      <c r="J16" s="43"/>
      <c r="K16" s="43"/>
    </row>
    <row r="17" spans="1:11" ht="31.15" customHeight="1" thickBot="1" x14ac:dyDescent="0.3">
      <c r="A17" s="101"/>
      <c r="B17" s="5" t="s">
        <v>29</v>
      </c>
      <c r="C17" s="28">
        <f>(C10*C15)+(C11*C16)</f>
        <v>138.5</v>
      </c>
      <c r="D17" s="104"/>
      <c r="E17" s="5" t="s">
        <v>30</v>
      </c>
      <c r="F17" s="26">
        <f>(F10*F15)+(F11*F16)</f>
        <v>431.2</v>
      </c>
      <c r="G17" s="1"/>
      <c r="H17" s="42"/>
      <c r="I17" s="43"/>
      <c r="J17" s="43"/>
      <c r="K17" s="43"/>
    </row>
    <row r="18" spans="1:11" ht="31.15" customHeight="1" thickBot="1" x14ac:dyDescent="0.3">
      <c r="A18" s="102"/>
      <c r="B18" s="20" t="s">
        <v>10</v>
      </c>
      <c r="C18" s="27">
        <f>C13+C17</f>
        <v>799.13</v>
      </c>
      <c r="D18" s="105"/>
      <c r="E18" s="21" t="s">
        <v>11</v>
      </c>
      <c r="F18" s="27">
        <f>F13+F17</f>
        <v>1800.5</v>
      </c>
      <c r="G18" s="1"/>
      <c r="H18" s="42"/>
      <c r="I18" s="43"/>
      <c r="J18" s="43"/>
      <c r="K18" s="43"/>
    </row>
    <row r="19" spans="1:11" ht="17.25" thickBot="1" x14ac:dyDescent="0.3">
      <c r="A19" s="76" t="s">
        <v>12</v>
      </c>
      <c r="B19" s="77"/>
      <c r="C19" s="77"/>
      <c r="D19" s="78">
        <f>C18+F18</f>
        <v>2599.63</v>
      </c>
      <c r="E19" s="78"/>
      <c r="F19" s="79"/>
      <c r="G19" s="1"/>
      <c r="H19" s="42"/>
      <c r="I19" s="43"/>
      <c r="J19" s="43"/>
      <c r="K19" s="43"/>
    </row>
    <row r="20" spans="1:11" ht="17.25" customHeight="1" thickBot="1" x14ac:dyDescent="0.3">
      <c r="A20" s="80"/>
      <c r="B20" s="81"/>
      <c r="C20" s="81"/>
      <c r="D20" s="81"/>
      <c r="E20" s="81"/>
      <c r="F20" s="81"/>
      <c r="G20" s="1"/>
    </row>
    <row r="21" spans="1:11" ht="15.6" customHeight="1" x14ac:dyDescent="0.2">
      <c r="A21" s="82" t="s">
        <v>38</v>
      </c>
      <c r="B21" s="83"/>
      <c r="C21" s="83"/>
      <c r="D21" s="84"/>
      <c r="E21" s="84"/>
      <c r="F21" s="85"/>
      <c r="J21" s="34" t="s">
        <v>37</v>
      </c>
    </row>
    <row r="22" spans="1:11" ht="15.75" x14ac:dyDescent="0.2">
      <c r="A22" s="64">
        <v>1</v>
      </c>
      <c r="B22" s="6" t="s">
        <v>13</v>
      </c>
      <c r="C22" s="12">
        <v>447</v>
      </c>
      <c r="D22" s="65">
        <v>5</v>
      </c>
      <c r="E22" s="65" t="s">
        <v>7</v>
      </c>
      <c r="F22" s="74">
        <f>J22</f>
        <v>350.4</v>
      </c>
      <c r="H22" s="34" t="s">
        <v>35</v>
      </c>
      <c r="I22" s="34">
        <f>C12*F3</f>
        <v>58.400000000000006</v>
      </c>
      <c r="J22" s="46">
        <f>I22+C12</f>
        <v>350.4</v>
      </c>
    </row>
    <row r="23" spans="1:11" ht="15.75" x14ac:dyDescent="0.2">
      <c r="A23" s="64"/>
      <c r="B23" s="6" t="s">
        <v>14</v>
      </c>
      <c r="C23" s="12">
        <v>245</v>
      </c>
      <c r="D23" s="65"/>
      <c r="E23" s="65"/>
      <c r="F23" s="75"/>
      <c r="H23" s="34" t="s">
        <v>36</v>
      </c>
      <c r="I23" s="34">
        <f>F12*F4</f>
        <v>40.300000000000004</v>
      </c>
      <c r="J23" s="46">
        <f>I23+F12</f>
        <v>443.3</v>
      </c>
    </row>
    <row r="24" spans="1:11" ht="14.45" customHeight="1" x14ac:dyDescent="0.2">
      <c r="A24" s="64">
        <v>2</v>
      </c>
      <c r="B24" s="65" t="s">
        <v>15</v>
      </c>
      <c r="C24" s="66">
        <f>C23/C22</f>
        <v>0.54809843400447422</v>
      </c>
      <c r="D24" s="65">
        <v>6</v>
      </c>
      <c r="E24" s="65" t="s">
        <v>16</v>
      </c>
      <c r="F24" s="74">
        <f>J23</f>
        <v>443.3</v>
      </c>
    </row>
    <row r="25" spans="1:11" ht="14.45" customHeight="1" x14ac:dyDescent="0.2">
      <c r="A25" s="64"/>
      <c r="B25" s="65"/>
      <c r="C25" s="67"/>
      <c r="D25" s="65"/>
      <c r="E25" s="65"/>
      <c r="F25" s="75"/>
    </row>
    <row r="26" spans="1:11" x14ac:dyDescent="0.2">
      <c r="A26" s="64">
        <v>3</v>
      </c>
      <c r="B26" s="65" t="s">
        <v>17</v>
      </c>
      <c r="C26" s="66">
        <f>IF(C24*1.6&lt;=1,C24*1.6,1)</f>
        <v>0.87695749440715876</v>
      </c>
      <c r="D26" s="65">
        <v>7</v>
      </c>
      <c r="E26" s="65" t="s">
        <v>10</v>
      </c>
      <c r="F26" s="68">
        <f>IF(D5="Y",(((F22*C26)*I5)+((F22*C28)*K5)),((F22*C26)*I4))</f>
        <v>889.50646979865758</v>
      </c>
    </row>
    <row r="27" spans="1:11" x14ac:dyDescent="0.2">
      <c r="A27" s="64"/>
      <c r="B27" s="65"/>
      <c r="C27" s="66"/>
      <c r="D27" s="65"/>
      <c r="E27" s="65"/>
      <c r="F27" s="69"/>
    </row>
    <row r="28" spans="1:11" ht="14.45" customHeight="1" x14ac:dyDescent="0.2">
      <c r="A28" s="64">
        <v>4</v>
      </c>
      <c r="B28" s="65" t="s">
        <v>18</v>
      </c>
      <c r="C28" s="66">
        <f>1-C26</f>
        <v>0.12304250559284124</v>
      </c>
      <c r="D28" s="65">
        <v>8</v>
      </c>
      <c r="E28" s="65" t="s">
        <v>11</v>
      </c>
      <c r="F28" s="68">
        <f>IF(D3="Y",(IF(D4="N",((F24*C26)*I8),((F24*C26)*I9))),(IF(D4="N",((F24*C26)*I6),((F24*C26)*I7))))+IF(D3="Y",(IF(D4="N",((F24*C28)*K8),((F24*C28)*K9))),(IF(D4="N",((F24*C28)*K6),((F24*C28)*K7))))</f>
        <v>1793.857581655481</v>
      </c>
    </row>
    <row r="29" spans="1:11" ht="14.45" customHeight="1" x14ac:dyDescent="0.2">
      <c r="A29" s="64"/>
      <c r="B29" s="65"/>
      <c r="C29" s="67"/>
      <c r="D29" s="65"/>
      <c r="E29" s="65"/>
      <c r="F29" s="69"/>
    </row>
    <row r="30" spans="1:11" ht="17.25" thickBot="1" x14ac:dyDescent="0.3">
      <c r="A30" s="70" t="s">
        <v>40</v>
      </c>
      <c r="B30" s="71"/>
      <c r="C30" s="71"/>
      <c r="D30" s="72">
        <f>F26+F28</f>
        <v>2683.3640514541385</v>
      </c>
      <c r="E30" s="72"/>
      <c r="F30" s="73"/>
    </row>
    <row r="31" spans="1:11" ht="16.5" thickBot="1" x14ac:dyDescent="0.3">
      <c r="A31" s="60"/>
      <c r="B31" s="60"/>
      <c r="C31" s="60"/>
      <c r="D31" s="60"/>
      <c r="E31" s="60"/>
      <c r="F31" s="60"/>
    </row>
    <row r="32" spans="1:11" ht="16.5" x14ac:dyDescent="0.25">
      <c r="A32" s="15"/>
      <c r="B32" s="16" t="s">
        <v>19</v>
      </c>
      <c r="C32" s="29">
        <f>D19</f>
        <v>2599.63</v>
      </c>
      <c r="D32" s="17" t="s">
        <v>20</v>
      </c>
      <c r="E32" s="30" t="s">
        <v>39</v>
      </c>
      <c r="F32" s="31">
        <f>D30</f>
        <v>2683.3640514541385</v>
      </c>
    </row>
    <row r="33" spans="1:6" ht="17.25" thickBot="1" x14ac:dyDescent="0.3">
      <c r="A33" s="61" t="str">
        <f>IF(C32&gt;F32,"Traditional Claiming Provides Greater Reimbursement","CEP Claiming Provides Greater Reimbursement")</f>
        <v>CEP Claiming Provides Greater Reimbursement</v>
      </c>
      <c r="B33" s="62"/>
      <c r="C33" s="62"/>
      <c r="D33" s="62"/>
      <c r="E33" s="62"/>
      <c r="F33" s="63"/>
    </row>
  </sheetData>
  <sheetProtection algorithmName="SHA-512" hashValue="YjIuHizH2GUejhFTvj8+jAEfPQf19sOvi8QdZnE7PhzMLUX2AXX6CmQAKRKUanl+BTW/U9KrcjxKkPdZf9+3JQ==" saltValue="GkthJMGAPSmJh+qfVOgI/A==" spinCount="100000" sheet="1" formatCells="0" formatColumns="0" formatRows="0" insertColumns="0" insertRows="0" insertHyperlinks="0" deleteColumns="0" deleteRows="0" selectLockedCells="1" sort="0" autoFilter="0" pivotTables="0"/>
  <mergeCells count="38">
    <mergeCell ref="C1:E1"/>
    <mergeCell ref="B14:C14"/>
    <mergeCell ref="E14:F14"/>
    <mergeCell ref="B8:C8"/>
    <mergeCell ref="E8:F8"/>
    <mergeCell ref="A7:F7"/>
    <mergeCell ref="A8:A18"/>
    <mergeCell ref="D8:D18"/>
    <mergeCell ref="A19:C19"/>
    <mergeCell ref="D19:F19"/>
    <mergeCell ref="A20:F20"/>
    <mergeCell ref="A21:F21"/>
    <mergeCell ref="A22:A23"/>
    <mergeCell ref="D22:D23"/>
    <mergeCell ref="E22:E23"/>
    <mergeCell ref="F22:F23"/>
    <mergeCell ref="D26:D27"/>
    <mergeCell ref="E26:E27"/>
    <mergeCell ref="F26:F27"/>
    <mergeCell ref="A24:A25"/>
    <mergeCell ref="B24:B25"/>
    <mergeCell ref="C24:C25"/>
    <mergeCell ref="D24:D25"/>
    <mergeCell ref="E24:E25"/>
    <mergeCell ref="F24:F25"/>
    <mergeCell ref="A26:A27"/>
    <mergeCell ref="B26:B27"/>
    <mergeCell ref="C26:C27"/>
    <mergeCell ref="A31:F31"/>
    <mergeCell ref="A33:F33"/>
    <mergeCell ref="A28:A29"/>
    <mergeCell ref="B28:B29"/>
    <mergeCell ref="C28:C29"/>
    <mergeCell ref="D28:D29"/>
    <mergeCell ref="E28:E29"/>
    <mergeCell ref="F28:F29"/>
    <mergeCell ref="A30:C30"/>
    <mergeCell ref="D30:F30"/>
  </mergeCells>
  <pageMargins left="0.7" right="0.7" top="1.57" bottom="0.75" header="0.51" footer="0.3"/>
  <pageSetup scale="79" orientation="portrait" r:id="rId1"/>
  <headerFooter>
    <oddHeader>&amp;C&amp;"Calibri,Bold"&amp;16Community Eligibility Provision
Reimbursement Estimation and Comparison
SY 2024- 2025</oddHeader>
    <oddFooter>&amp;LNC DPI, Office of School Nutrition&amp;RTemplate Version: 3/6/2025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CEP Reimbursement (2025 Rates)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cherzog</dc:creator>
  <cp:lastModifiedBy>Jamie Narron</cp:lastModifiedBy>
  <cp:lastPrinted>2025-03-06T14:39:36Z</cp:lastPrinted>
  <dcterms:created xsi:type="dcterms:W3CDTF">2013-05-20T15:51:57Z</dcterms:created>
  <dcterms:modified xsi:type="dcterms:W3CDTF">2025-03-10T14:39:58Z</dcterms:modified>
</cp:coreProperties>
</file>