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evelyn.gallegos\OneDrive - North Carolina Department of Public Instruction\Documents\EKG\Webmaster\Website\"/>
    </mc:Choice>
  </mc:AlternateContent>
  <xr:revisionPtr revIDLastSave="0" documentId="8_{1DE73D3F-954D-4E8A-818D-83BF0C57703F}" xr6:coauthVersionLast="47" xr6:coauthVersionMax="47" xr10:uidLastSave="{00000000-0000-0000-0000-000000000000}"/>
  <bookViews>
    <workbookView xWindow="-108" yWindow="-108" windowWidth="23256" windowHeight="12576" firstSheet="1" activeTab="1" xr2:uid="{00000000-000D-0000-FFFF-FFFF00000000}"/>
  </bookViews>
  <sheets>
    <sheet name="2024" sheetId="25" state="hidden" r:id="rId1"/>
    <sheet name="Comparison" sheetId="29" r:id="rId2"/>
    <sheet name="Tchr_ASchedule" sheetId="23" r:id="rId3"/>
    <sheet name="SBASalary" sheetId="27" r:id="rId4"/>
    <sheet name="NonCert_CO" sheetId="24" r:id="rId5"/>
    <sheet name="ESSERIII" sheetId="22" state="hidden" r:id="rId6"/>
    <sheet name="Compare" sheetId="21" state="hidden" r:id="rId7"/>
    <sheet name="SalaryCompare" sheetId="17" state="hidden" r:id="rId8"/>
    <sheet name="TchrSalaryCompare" sheetId="13" state="hidden" r:id="rId9"/>
    <sheet name="Conference" sheetId="18" state="hidden" r:id="rId10"/>
    <sheet name="SBA" sheetId="16" state="hidden" r:id="rId11"/>
    <sheet name="House" sheetId="14" state="hidden" r:id="rId12"/>
    <sheet name="Senate" sheetId="15" state="hidden" r:id="rId13"/>
    <sheet name="salaries_benefits" sheetId="7" state="hidden" r:id="rId14"/>
    <sheet name="ScheduleComparison" sheetId="12" state="hidden" r:id="rId15"/>
    <sheet name="House Salary" sheetId="10" state="hidden" r:id="rId16"/>
    <sheet name="Governors Proposal" sheetId="9" state="hidden" r:id="rId17"/>
  </sheets>
  <definedNames>
    <definedName name="_xlnm.Print_Area" localSheetId="0">'2024'!$B$1:$M$158</definedName>
    <definedName name="_xlnm.Print_Area" localSheetId="1">Comparison!$A$1:$N$170</definedName>
    <definedName name="_xlnm.Print_Titles" localSheetId="0">'2024'!$4:$4</definedName>
    <definedName name="_xlnm.Print_Titles" localSheetId="1">Comparison!$1:$4</definedName>
    <definedName name="_xlnm.Print_Titles" localSheetId="5">ESSERIII!$2:$2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0" i="29" l="1"/>
  <c r="I144" i="29"/>
  <c r="I132" i="29"/>
  <c r="I106" i="29"/>
  <c r="I90" i="29"/>
  <c r="I58" i="29"/>
  <c r="J9" i="23"/>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5" i="23"/>
  <c r="J36" i="23"/>
  <c r="J37" i="23"/>
  <c r="J8" i="23"/>
  <c r="I149" i="29"/>
  <c r="D149" i="29"/>
  <c r="D150" i="29" s="1"/>
  <c r="I148" i="29"/>
  <c r="F145" i="29"/>
  <c r="F144" i="29"/>
  <c r="F142" i="29"/>
  <c r="F132" i="29"/>
  <c r="D111" i="29"/>
  <c r="D132" i="29" s="1"/>
  <c r="D106" i="29"/>
  <c r="F96" i="29"/>
  <c r="F106" i="29" s="1"/>
  <c r="D90" i="29"/>
  <c r="F87" i="29"/>
  <c r="F82" i="29"/>
  <c r="F79" i="29"/>
  <c r="F62" i="29"/>
  <c r="D58" i="29"/>
  <c r="F20" i="29"/>
  <c r="F19" i="29"/>
  <c r="F14" i="29"/>
  <c r="F13" i="29"/>
  <c r="F10" i="29"/>
  <c r="F6" i="29"/>
  <c r="I6" i="29" s="1"/>
  <c r="F5" i="29"/>
  <c r="I5" i="29" s="1"/>
  <c r="F150" i="29" l="1"/>
  <c r="F90" i="29"/>
  <c r="F58" i="29"/>
  <c r="I134" i="29"/>
  <c r="I136" i="29" s="1"/>
  <c r="F134" i="29"/>
  <c r="F136" i="29" s="1"/>
  <c r="D134" i="29"/>
  <c r="D136" i="29" s="1"/>
  <c r="M7" i="23"/>
  <c r="R7" i="23"/>
  <c r="M8" i="23"/>
  <c r="N8" i="23"/>
  <c r="O8" i="23" s="1"/>
  <c r="R8" i="23"/>
  <c r="S8" i="23"/>
  <c r="T8" i="23" s="1"/>
  <c r="M9" i="23"/>
  <c r="N9" i="23"/>
  <c r="O9" i="23" s="1"/>
  <c r="R9" i="23"/>
  <c r="S9" i="23"/>
  <c r="T9" i="23" s="1"/>
  <c r="M10" i="23"/>
  <c r="N10" i="23"/>
  <c r="O10" i="23" s="1"/>
  <c r="R10" i="23"/>
  <c r="S10" i="23"/>
  <c r="T10" i="23" s="1"/>
  <c r="M11" i="23"/>
  <c r="N11" i="23"/>
  <c r="O11" i="23" s="1"/>
  <c r="R11" i="23"/>
  <c r="S11" i="23"/>
  <c r="T11" i="23" s="1"/>
  <c r="M12" i="23"/>
  <c r="N12" i="23"/>
  <c r="O12" i="23" s="1"/>
  <c r="R12" i="23"/>
  <c r="S12" i="23"/>
  <c r="T12" i="23" s="1"/>
  <c r="M13" i="23"/>
  <c r="N13" i="23"/>
  <c r="O13" i="23" s="1"/>
  <c r="R13" i="23"/>
  <c r="S13" i="23"/>
  <c r="T13" i="23" s="1"/>
  <c r="M14" i="23"/>
  <c r="N14" i="23"/>
  <c r="O14" i="23" s="1"/>
  <c r="R14" i="23"/>
  <c r="S14" i="23"/>
  <c r="T14" i="23" s="1"/>
  <c r="M15" i="23"/>
  <c r="N15" i="23"/>
  <c r="O15" i="23" s="1"/>
  <c r="R15" i="23"/>
  <c r="S15" i="23"/>
  <c r="T15" i="23" s="1"/>
  <c r="M16" i="23"/>
  <c r="N16" i="23"/>
  <c r="O16" i="23" s="1"/>
  <c r="R16" i="23"/>
  <c r="S16" i="23"/>
  <c r="T16" i="23" s="1"/>
  <c r="M17" i="23"/>
  <c r="N17" i="23"/>
  <c r="O17" i="23" s="1"/>
  <c r="R17" i="23"/>
  <c r="S17" i="23"/>
  <c r="T17" i="23" s="1"/>
  <c r="M18" i="23"/>
  <c r="N18" i="23"/>
  <c r="O18" i="23" s="1"/>
  <c r="R18" i="23"/>
  <c r="S18" i="23"/>
  <c r="T18" i="23" s="1"/>
  <c r="M19" i="23"/>
  <c r="N19" i="23"/>
  <c r="O19" i="23" s="1"/>
  <c r="R19" i="23"/>
  <c r="S19" i="23"/>
  <c r="T19" i="23" s="1"/>
  <c r="M20" i="23"/>
  <c r="N20" i="23"/>
  <c r="O20" i="23" s="1"/>
  <c r="R20" i="23"/>
  <c r="S20" i="23"/>
  <c r="T20" i="23" s="1"/>
  <c r="M21" i="23"/>
  <c r="N21" i="23"/>
  <c r="O21" i="23" s="1"/>
  <c r="R21" i="23"/>
  <c r="S21" i="23"/>
  <c r="T21" i="23" s="1"/>
  <c r="M22" i="23"/>
  <c r="N22" i="23"/>
  <c r="O22" i="23" s="1"/>
  <c r="R22" i="23"/>
  <c r="S22" i="23"/>
  <c r="T22" i="23" s="1"/>
  <c r="M23" i="23"/>
  <c r="N23" i="23"/>
  <c r="O23" i="23" s="1"/>
  <c r="R23" i="23"/>
  <c r="S23" i="23"/>
  <c r="T23" i="23" s="1"/>
  <c r="M24" i="23"/>
  <c r="N24" i="23"/>
  <c r="O24" i="23" s="1"/>
  <c r="R24" i="23"/>
  <c r="S24" i="23"/>
  <c r="T24" i="23" s="1"/>
  <c r="M25" i="23"/>
  <c r="N25" i="23"/>
  <c r="O25" i="23" s="1"/>
  <c r="R25" i="23"/>
  <c r="S25" i="23"/>
  <c r="T25" i="23" s="1"/>
  <c r="M26" i="23"/>
  <c r="N26" i="23"/>
  <c r="O26" i="23" s="1"/>
  <c r="R26" i="23"/>
  <c r="S26" i="23"/>
  <c r="T26" i="23" s="1"/>
  <c r="M27" i="23"/>
  <c r="N27" i="23"/>
  <c r="O27" i="23" s="1"/>
  <c r="R27" i="23"/>
  <c r="S27" i="23"/>
  <c r="T27" i="23" s="1"/>
  <c r="M28" i="23"/>
  <c r="N28" i="23"/>
  <c r="O28" i="23" s="1"/>
  <c r="R28" i="23"/>
  <c r="S28" i="23"/>
  <c r="T28" i="23" s="1"/>
  <c r="M29" i="23"/>
  <c r="N29" i="23"/>
  <c r="O29" i="23" s="1"/>
  <c r="R29" i="23"/>
  <c r="S29" i="23"/>
  <c r="T29" i="23" s="1"/>
  <c r="M30" i="23"/>
  <c r="N30" i="23"/>
  <c r="O30" i="23" s="1"/>
  <c r="R30" i="23"/>
  <c r="S30" i="23"/>
  <c r="T30" i="23" s="1"/>
  <c r="M31" i="23"/>
  <c r="N31" i="23"/>
  <c r="O31" i="23" s="1"/>
  <c r="R31" i="23"/>
  <c r="S31" i="23"/>
  <c r="T31" i="23" s="1"/>
  <c r="M32" i="23"/>
  <c r="N32" i="23"/>
  <c r="O32" i="23" s="1"/>
  <c r="R32" i="23"/>
  <c r="S32" i="23"/>
  <c r="T32" i="23" s="1"/>
  <c r="M33" i="23"/>
  <c r="N33" i="23"/>
  <c r="O33" i="23" s="1"/>
  <c r="R33" i="23"/>
  <c r="S33" i="23"/>
  <c r="T33" i="23" s="1"/>
  <c r="M34" i="23"/>
  <c r="N34" i="23"/>
  <c r="O34" i="23" s="1"/>
  <c r="R34" i="23"/>
  <c r="S34" i="23"/>
  <c r="T34" i="23" s="1"/>
  <c r="M35" i="23"/>
  <c r="N35" i="23"/>
  <c r="O35" i="23" s="1"/>
  <c r="R35" i="23"/>
  <c r="S35" i="23"/>
  <c r="T35" i="23" s="1"/>
  <c r="M36" i="23"/>
  <c r="N36" i="23"/>
  <c r="O36" i="23" s="1"/>
  <c r="R36" i="23"/>
  <c r="S36" i="23"/>
  <c r="T36" i="23"/>
  <c r="M37" i="23"/>
  <c r="N37" i="23"/>
  <c r="O37" i="23" s="1"/>
  <c r="R37" i="23"/>
  <c r="S37" i="23"/>
  <c r="T37" i="23" s="1"/>
  <c r="E102" i="25" l="1"/>
  <c r="E123" i="25" s="1"/>
  <c r="G123" i="25"/>
  <c r="G133" i="25"/>
  <c r="G136" i="25"/>
  <c r="G135" i="25"/>
  <c r="E97" i="25"/>
  <c r="G87" i="25"/>
  <c r="G97" i="25" s="1"/>
  <c r="G78" i="25"/>
  <c r="G74" i="25"/>
  <c r="G72" i="25"/>
  <c r="G59" i="25"/>
  <c r="G20" i="25"/>
  <c r="G19" i="25"/>
  <c r="G13" i="25"/>
  <c r="G14" i="25"/>
  <c r="G10" i="25"/>
  <c r="G6" i="25"/>
  <c r="G5" i="25"/>
  <c r="E55" i="25"/>
  <c r="E81" i="25"/>
  <c r="E139" i="25"/>
  <c r="E140" i="25" s="1"/>
  <c r="G140" i="25" l="1"/>
  <c r="G55" i="25"/>
  <c r="G81" i="25"/>
  <c r="E125" i="25"/>
  <c r="G125" i="25" l="1"/>
  <c r="G127" i="25" s="1"/>
  <c r="E127" i="25"/>
  <c r="G53" i="22"/>
  <c r="E53" i="22"/>
  <c r="E51" i="22" s="1"/>
  <c r="E49" i="22"/>
  <c r="G47" i="22"/>
  <c r="G41" i="22"/>
  <c r="G35" i="22"/>
  <c r="G30" i="22"/>
  <c r="G29" i="22"/>
  <c r="G12" i="22"/>
  <c r="G11" i="22"/>
  <c r="G10" i="22"/>
  <c r="G8" i="22"/>
  <c r="G7" i="22"/>
  <c r="G4" i="22"/>
  <c r="G49" i="22" s="1"/>
  <c r="E4" i="22"/>
  <c r="G51" i="22" l="1"/>
  <c r="F31" i="18" l="1"/>
  <c r="G31" i="18" s="1"/>
  <c r="F36" i="18" l="1"/>
  <c r="G36" i="18" s="1"/>
  <c r="D36" i="18"/>
  <c r="C36" i="18"/>
  <c r="F35" i="18"/>
  <c r="G35" i="18" s="1"/>
  <c r="D35" i="18"/>
  <c r="C35" i="18"/>
  <c r="F34" i="18"/>
  <c r="G34" i="18" s="1"/>
  <c r="D34" i="18"/>
  <c r="C34" i="18"/>
  <c r="F33" i="18"/>
  <c r="G33" i="18" s="1"/>
  <c r="D33" i="18"/>
  <c r="C33" i="18"/>
  <c r="F32" i="18"/>
  <c r="G32" i="18" s="1"/>
  <c r="D32" i="18"/>
  <c r="C32" i="18"/>
  <c r="D31" i="18"/>
  <c r="C31" i="18"/>
  <c r="F30" i="18"/>
  <c r="G30" i="18" s="1"/>
  <c r="D30" i="18"/>
  <c r="C30" i="18"/>
  <c r="F29" i="18"/>
  <c r="G29" i="18" s="1"/>
  <c r="D29" i="18"/>
  <c r="C29" i="18"/>
  <c r="F28" i="18"/>
  <c r="G28" i="18" s="1"/>
  <c r="D28" i="18"/>
  <c r="C28" i="18"/>
  <c r="F27" i="18"/>
  <c r="G27" i="18" s="1"/>
  <c r="D27" i="18"/>
  <c r="C27" i="18"/>
  <c r="F26" i="18"/>
  <c r="G26" i="18" s="1"/>
  <c r="D26" i="18"/>
  <c r="C26" i="18"/>
  <c r="F25" i="18"/>
  <c r="G25" i="18" s="1"/>
  <c r="D25" i="18"/>
  <c r="C25" i="18"/>
  <c r="F24" i="18"/>
  <c r="G24" i="18" s="1"/>
  <c r="D24" i="18"/>
  <c r="C24" i="18"/>
  <c r="F23" i="18"/>
  <c r="G23" i="18" s="1"/>
  <c r="D23" i="18"/>
  <c r="C23" i="18"/>
  <c r="F22" i="18"/>
  <c r="G22" i="18" s="1"/>
  <c r="D22" i="18"/>
  <c r="C22" i="18"/>
  <c r="F21" i="18"/>
  <c r="G21" i="18" s="1"/>
  <c r="D21" i="18"/>
  <c r="C21" i="18"/>
  <c r="F20" i="18"/>
  <c r="G20" i="18" s="1"/>
  <c r="D20" i="18"/>
  <c r="C20" i="18"/>
  <c r="F19" i="18"/>
  <c r="G19" i="18" s="1"/>
  <c r="D19" i="18"/>
  <c r="C19" i="18"/>
  <c r="F18" i="18"/>
  <c r="G18" i="18" s="1"/>
  <c r="D18" i="18"/>
  <c r="C18" i="18"/>
  <c r="F17" i="18"/>
  <c r="G17" i="18" s="1"/>
  <c r="D17" i="18"/>
  <c r="C17" i="18"/>
  <c r="F16" i="18"/>
  <c r="G16" i="18" s="1"/>
  <c r="D16" i="18"/>
  <c r="C16" i="18"/>
  <c r="F15" i="18"/>
  <c r="G15" i="18" s="1"/>
  <c r="D15" i="18"/>
  <c r="C15" i="18"/>
  <c r="F14" i="18"/>
  <c r="G14" i="18" s="1"/>
  <c r="D14" i="18"/>
  <c r="C14" i="18"/>
  <c r="F13" i="18"/>
  <c r="G13" i="18" s="1"/>
  <c r="D13" i="18"/>
  <c r="C13" i="18"/>
  <c r="F12" i="18"/>
  <c r="G12" i="18" s="1"/>
  <c r="D12" i="18"/>
  <c r="C12" i="18"/>
  <c r="F11" i="18"/>
  <c r="G11" i="18" s="1"/>
  <c r="D11" i="18"/>
  <c r="C11" i="18"/>
  <c r="F10" i="18"/>
  <c r="G10" i="18" s="1"/>
  <c r="D10" i="18"/>
  <c r="C10" i="18"/>
  <c r="F9" i="18"/>
  <c r="G9" i="18" s="1"/>
  <c r="D9" i="18"/>
  <c r="C9" i="18"/>
  <c r="F8" i="18"/>
  <c r="G8" i="18" s="1"/>
  <c r="D8" i="18"/>
  <c r="C8" i="18"/>
  <c r="F7" i="18"/>
  <c r="G7" i="18" s="1"/>
  <c r="D7" i="18"/>
  <c r="C7" i="18"/>
  <c r="D6" i="18"/>
  <c r="E8" i="15" l="1"/>
  <c r="H8" i="15"/>
  <c r="E9" i="15"/>
  <c r="E10" i="15"/>
  <c r="H10" i="15"/>
  <c r="E11" i="15"/>
  <c r="E12" i="15"/>
  <c r="H12" i="15"/>
  <c r="E13" i="15"/>
  <c r="E14" i="15"/>
  <c r="H14" i="15"/>
  <c r="E15" i="15"/>
  <c r="E16" i="15"/>
  <c r="H16" i="15"/>
  <c r="E17" i="15"/>
  <c r="E18" i="15"/>
  <c r="H18" i="15"/>
  <c r="E19" i="15"/>
  <c r="E20" i="15"/>
  <c r="H20" i="15"/>
  <c r="E21" i="15"/>
  <c r="E22" i="15"/>
  <c r="H22" i="15"/>
  <c r="E23" i="15"/>
  <c r="E24" i="15"/>
  <c r="H24" i="15"/>
  <c r="E25" i="15"/>
  <c r="E26" i="15"/>
  <c r="H26" i="15"/>
  <c r="E27" i="15"/>
  <c r="E28" i="15"/>
  <c r="H28" i="15"/>
  <c r="E29" i="15"/>
  <c r="E30" i="15"/>
  <c r="H30" i="15"/>
  <c r="E31" i="15"/>
  <c r="E32" i="15"/>
  <c r="H32" i="15"/>
  <c r="E33" i="15"/>
  <c r="E34" i="15"/>
  <c r="H34" i="15"/>
  <c r="E35" i="15"/>
  <c r="E36" i="15"/>
  <c r="F36" i="15" s="1"/>
  <c r="H36" i="15"/>
  <c r="E7" i="15"/>
  <c r="C7" i="15"/>
  <c r="C36" i="15"/>
  <c r="C35" i="15"/>
  <c r="F34" i="15"/>
  <c r="C34" i="15"/>
  <c r="C33" i="15"/>
  <c r="F32" i="15"/>
  <c r="C32" i="15"/>
  <c r="C31" i="15"/>
  <c r="F30" i="15"/>
  <c r="C30" i="15"/>
  <c r="C29" i="15"/>
  <c r="F28" i="15"/>
  <c r="C28" i="15"/>
  <c r="C27" i="15"/>
  <c r="F26" i="15"/>
  <c r="C26" i="15"/>
  <c r="C25" i="15"/>
  <c r="F24" i="15"/>
  <c r="C24" i="15"/>
  <c r="C23" i="15"/>
  <c r="F22" i="15"/>
  <c r="C22" i="15"/>
  <c r="C21" i="15"/>
  <c r="F20" i="15"/>
  <c r="C20" i="15"/>
  <c r="C19" i="15"/>
  <c r="F18" i="15"/>
  <c r="C18" i="15"/>
  <c r="C17" i="15"/>
  <c r="F16" i="15"/>
  <c r="C16" i="15"/>
  <c r="C15" i="15"/>
  <c r="F14" i="15"/>
  <c r="C14" i="15"/>
  <c r="C13" i="15"/>
  <c r="F12" i="15"/>
  <c r="C12" i="15"/>
  <c r="C11" i="15"/>
  <c r="F10" i="15"/>
  <c r="C10" i="15"/>
  <c r="C9" i="15"/>
  <c r="F8" i="15"/>
  <c r="C8" i="15"/>
  <c r="C6" i="15"/>
  <c r="F36" i="14"/>
  <c r="G36" i="14" s="1"/>
  <c r="D36" i="14"/>
  <c r="C36" i="14"/>
  <c r="F35" i="14"/>
  <c r="G35" i="14" s="1"/>
  <c r="D35" i="14"/>
  <c r="C35" i="14"/>
  <c r="F34" i="14"/>
  <c r="G34" i="14" s="1"/>
  <c r="D34" i="14"/>
  <c r="C34" i="14"/>
  <c r="F33" i="14"/>
  <c r="G33" i="14" s="1"/>
  <c r="D33" i="14"/>
  <c r="C33" i="14"/>
  <c r="F32" i="14"/>
  <c r="G32" i="14" s="1"/>
  <c r="D32" i="14"/>
  <c r="C32" i="14"/>
  <c r="F31" i="14"/>
  <c r="G31" i="14" s="1"/>
  <c r="D31" i="14"/>
  <c r="C31" i="14"/>
  <c r="F30" i="14"/>
  <c r="G30" i="14" s="1"/>
  <c r="D30" i="14"/>
  <c r="C30" i="14"/>
  <c r="F29" i="14"/>
  <c r="G29" i="14" s="1"/>
  <c r="D29" i="14"/>
  <c r="C29" i="14"/>
  <c r="F28" i="14"/>
  <c r="G28" i="14" s="1"/>
  <c r="D28" i="14"/>
  <c r="C28" i="14"/>
  <c r="F27" i="14"/>
  <c r="G27" i="14" s="1"/>
  <c r="D27" i="14"/>
  <c r="C27" i="14"/>
  <c r="F26" i="14"/>
  <c r="G26" i="14" s="1"/>
  <c r="D26" i="14"/>
  <c r="C26" i="14"/>
  <c r="F25" i="14"/>
  <c r="G25" i="14" s="1"/>
  <c r="D25" i="14"/>
  <c r="C25" i="14"/>
  <c r="F24" i="14"/>
  <c r="G24" i="14" s="1"/>
  <c r="D24" i="14"/>
  <c r="C24" i="14"/>
  <c r="F23" i="14"/>
  <c r="G23" i="14" s="1"/>
  <c r="D23" i="14"/>
  <c r="C23" i="14"/>
  <c r="F22" i="14"/>
  <c r="G22" i="14" s="1"/>
  <c r="D22" i="14"/>
  <c r="C22" i="14"/>
  <c r="F21" i="14"/>
  <c r="G21" i="14" s="1"/>
  <c r="D21" i="14"/>
  <c r="C21" i="14"/>
  <c r="F20" i="14"/>
  <c r="G20" i="14" s="1"/>
  <c r="D20" i="14"/>
  <c r="C20" i="14"/>
  <c r="F19" i="14"/>
  <c r="G19" i="14" s="1"/>
  <c r="D19" i="14"/>
  <c r="C19" i="14"/>
  <c r="F18" i="14"/>
  <c r="G18" i="14" s="1"/>
  <c r="D18" i="14"/>
  <c r="C18" i="14"/>
  <c r="F17" i="14"/>
  <c r="G17" i="14" s="1"/>
  <c r="D17" i="14"/>
  <c r="C17" i="14"/>
  <c r="F16" i="14"/>
  <c r="G16" i="14" s="1"/>
  <c r="D16" i="14"/>
  <c r="C16" i="14"/>
  <c r="F15" i="14"/>
  <c r="G15" i="14" s="1"/>
  <c r="D15" i="14"/>
  <c r="C15" i="14"/>
  <c r="F14" i="14"/>
  <c r="G14" i="14" s="1"/>
  <c r="D14" i="14"/>
  <c r="C14" i="14"/>
  <c r="F13" i="14"/>
  <c r="G13" i="14" s="1"/>
  <c r="D13" i="14"/>
  <c r="C13" i="14"/>
  <c r="F12" i="14"/>
  <c r="G12" i="14" s="1"/>
  <c r="D12" i="14"/>
  <c r="C12" i="14"/>
  <c r="F11" i="14"/>
  <c r="G11" i="14" s="1"/>
  <c r="D11" i="14"/>
  <c r="C11" i="14"/>
  <c r="F10" i="14"/>
  <c r="G10" i="14" s="1"/>
  <c r="D10" i="14"/>
  <c r="C10" i="14"/>
  <c r="F9" i="14"/>
  <c r="G9" i="14" s="1"/>
  <c r="D9" i="14"/>
  <c r="C9" i="14"/>
  <c r="F8" i="14"/>
  <c r="G8" i="14" s="1"/>
  <c r="D8" i="14"/>
  <c r="C8" i="14"/>
  <c r="F7" i="14"/>
  <c r="G7" i="14"/>
  <c r="D7" i="14"/>
  <c r="C7" i="14"/>
  <c r="D6" i="14"/>
  <c r="H43" i="12"/>
  <c r="I43" i="12"/>
  <c r="H8" i="12"/>
  <c r="I8" i="12" s="1"/>
  <c r="J8" i="12" s="1"/>
  <c r="H9" i="12"/>
  <c r="I9" i="12"/>
  <c r="J9" i="12" s="1"/>
  <c r="H10" i="12"/>
  <c r="I10" i="12" s="1"/>
  <c r="J10" i="12" s="1"/>
  <c r="H11" i="12"/>
  <c r="I11" i="12"/>
  <c r="J11" i="12" s="1"/>
  <c r="H12" i="12"/>
  <c r="I12" i="12" s="1"/>
  <c r="J12" i="12" s="1"/>
  <c r="H13" i="12"/>
  <c r="I13" i="12"/>
  <c r="J13" i="12" s="1"/>
  <c r="H14" i="12"/>
  <c r="I14" i="12" s="1"/>
  <c r="H15" i="12"/>
  <c r="I15" i="12"/>
  <c r="J15" i="12" s="1"/>
  <c r="H16" i="12"/>
  <c r="I16" i="12" s="1"/>
  <c r="J16" i="12" s="1"/>
  <c r="H17" i="12"/>
  <c r="I17" i="12"/>
  <c r="J17" i="12" s="1"/>
  <c r="H18" i="12"/>
  <c r="I18" i="12" s="1"/>
  <c r="J18" i="12" s="1"/>
  <c r="H19" i="12"/>
  <c r="I19" i="12"/>
  <c r="J19" i="12" s="1"/>
  <c r="H20" i="12"/>
  <c r="I20" i="12" s="1"/>
  <c r="J20" i="12" s="1"/>
  <c r="H21" i="12"/>
  <c r="I21" i="12"/>
  <c r="J21" i="12" s="1"/>
  <c r="H22" i="12"/>
  <c r="I22" i="12" s="1"/>
  <c r="H23" i="12"/>
  <c r="I23" i="12"/>
  <c r="J23" i="12" s="1"/>
  <c r="H24" i="12"/>
  <c r="I24" i="12" s="1"/>
  <c r="J24" i="12" s="1"/>
  <c r="H25" i="12"/>
  <c r="I25" i="12"/>
  <c r="J25" i="12" s="1"/>
  <c r="H26" i="12"/>
  <c r="I26" i="12" s="1"/>
  <c r="J26" i="12" s="1"/>
  <c r="H27" i="12"/>
  <c r="I27" i="12"/>
  <c r="J27" i="12" s="1"/>
  <c r="H28" i="12"/>
  <c r="I28" i="12" s="1"/>
  <c r="J28" i="12" s="1"/>
  <c r="H29" i="12"/>
  <c r="I29" i="12"/>
  <c r="J29" i="12" s="1"/>
  <c r="H30" i="12"/>
  <c r="I30" i="12" s="1"/>
  <c r="H31" i="12"/>
  <c r="I31" i="12"/>
  <c r="J31" i="12" s="1"/>
  <c r="H32" i="12"/>
  <c r="I32" i="12" s="1"/>
  <c r="J32" i="12" s="1"/>
  <c r="H33" i="12"/>
  <c r="I33" i="12"/>
  <c r="J33" i="12" s="1"/>
  <c r="H34" i="12"/>
  <c r="I34" i="12" s="1"/>
  <c r="J34" i="12" s="1"/>
  <c r="H35" i="12"/>
  <c r="I35" i="12"/>
  <c r="J35" i="12" s="1"/>
  <c r="H36" i="12"/>
  <c r="I36" i="12" s="1"/>
  <c r="J36" i="12" s="1"/>
  <c r="H37" i="12"/>
  <c r="I37" i="12"/>
  <c r="J37" i="12" s="1"/>
  <c r="H38" i="12"/>
  <c r="I38" i="12" s="1"/>
  <c r="H39" i="12"/>
  <c r="I39" i="12"/>
  <c r="J39" i="12" s="1"/>
  <c r="H40" i="12"/>
  <c r="I40" i="12" s="1"/>
  <c r="J40" i="12" s="1"/>
  <c r="H41" i="12"/>
  <c r="I41" i="12" s="1"/>
  <c r="J41" i="12" s="1"/>
  <c r="H42" i="12"/>
  <c r="I42" i="12"/>
  <c r="H7" i="12"/>
  <c r="I7" i="12" s="1"/>
  <c r="J7" i="12" s="1"/>
  <c r="H6" i="12"/>
  <c r="L43" i="12"/>
  <c r="L8" i="12"/>
  <c r="M8" i="12" s="1"/>
  <c r="L9" i="12"/>
  <c r="L10" i="12"/>
  <c r="L11" i="12"/>
  <c r="L12" i="12"/>
  <c r="M12" i="12" s="1"/>
  <c r="L13" i="12"/>
  <c r="L14" i="12"/>
  <c r="L15" i="12"/>
  <c r="L16" i="12"/>
  <c r="M16" i="12" s="1"/>
  <c r="L17" i="12"/>
  <c r="L18" i="12"/>
  <c r="L19" i="12"/>
  <c r="L20" i="12"/>
  <c r="M20" i="12" s="1"/>
  <c r="L21" i="12"/>
  <c r="L22" i="12"/>
  <c r="L23" i="12"/>
  <c r="L24" i="12"/>
  <c r="M24" i="12" s="1"/>
  <c r="L25" i="12"/>
  <c r="L26" i="12"/>
  <c r="L27" i="12"/>
  <c r="L28" i="12"/>
  <c r="M28" i="12" s="1"/>
  <c r="L29" i="12"/>
  <c r="L30" i="12"/>
  <c r="L31" i="12"/>
  <c r="L32" i="12"/>
  <c r="M32" i="12" s="1"/>
  <c r="L33" i="12"/>
  <c r="L34" i="12"/>
  <c r="L35" i="12"/>
  <c r="L36" i="12"/>
  <c r="M36" i="12" s="1"/>
  <c r="L37" i="12"/>
  <c r="L38" i="12"/>
  <c r="L39" i="12"/>
  <c r="L40" i="12"/>
  <c r="M40" i="12" s="1"/>
  <c r="L41" i="12"/>
  <c r="L42" i="12"/>
  <c r="L7" i="12"/>
  <c r="L6" i="12"/>
  <c r="C10" i="10"/>
  <c r="D42" i="10"/>
  <c r="C42" i="10"/>
  <c r="D7" i="10"/>
  <c r="C7" i="10"/>
  <c r="D8" i="10"/>
  <c r="C8" i="10"/>
  <c r="D9" i="10"/>
  <c r="C9" i="10" s="1"/>
  <c r="D10" i="10"/>
  <c r="E10" i="10" s="1"/>
  <c r="F10" i="10" s="1"/>
  <c r="D11" i="10"/>
  <c r="C11" i="10"/>
  <c r="D12" i="10"/>
  <c r="C12" i="10"/>
  <c r="D13" i="10"/>
  <c r="C13" i="10"/>
  <c r="D14" i="10"/>
  <c r="C14" i="10"/>
  <c r="D15" i="10"/>
  <c r="C15" i="10"/>
  <c r="D16" i="10"/>
  <c r="C16" i="10" s="1"/>
  <c r="D17" i="10"/>
  <c r="D18" i="10"/>
  <c r="C18" i="10"/>
  <c r="D19" i="10"/>
  <c r="C19" i="10"/>
  <c r="D20" i="10"/>
  <c r="C20" i="10" s="1"/>
  <c r="D21" i="10"/>
  <c r="C21" i="10" s="1"/>
  <c r="D22" i="10"/>
  <c r="D23" i="10"/>
  <c r="C23" i="10" s="1"/>
  <c r="D24" i="10"/>
  <c r="E24" i="10" s="1"/>
  <c r="D25" i="10"/>
  <c r="C25" i="10"/>
  <c r="D26" i="10"/>
  <c r="C26" i="10"/>
  <c r="D27" i="10"/>
  <c r="C27" i="10"/>
  <c r="D28" i="10"/>
  <c r="C28" i="10"/>
  <c r="D29" i="10"/>
  <c r="C29" i="10"/>
  <c r="D30" i="10"/>
  <c r="C30" i="10"/>
  <c r="D31" i="10"/>
  <c r="C31" i="10"/>
  <c r="D32" i="10"/>
  <c r="C32" i="10"/>
  <c r="D33" i="10"/>
  <c r="C33" i="10" s="1"/>
  <c r="D34" i="10"/>
  <c r="C34" i="10" s="1"/>
  <c r="D35" i="10"/>
  <c r="D36" i="10"/>
  <c r="C36" i="10" s="1"/>
  <c r="D37" i="10"/>
  <c r="D38" i="10"/>
  <c r="C38" i="10" s="1"/>
  <c r="D39" i="10"/>
  <c r="D40" i="10"/>
  <c r="C40" i="10" s="1"/>
  <c r="D41" i="10"/>
  <c r="D6" i="10"/>
  <c r="E6" i="10"/>
  <c r="D5" i="10"/>
  <c r="C5" i="10"/>
  <c r="C6" i="10"/>
  <c r="M9" i="12"/>
  <c r="M10" i="12"/>
  <c r="M11" i="12"/>
  <c r="M13" i="12"/>
  <c r="M14" i="12"/>
  <c r="M15" i="12"/>
  <c r="M17" i="12"/>
  <c r="M18" i="12"/>
  <c r="M19" i="12"/>
  <c r="M21" i="12"/>
  <c r="M22" i="12"/>
  <c r="M23" i="12"/>
  <c r="M25" i="12"/>
  <c r="M26" i="12"/>
  <c r="M27" i="12"/>
  <c r="M29" i="12"/>
  <c r="M30" i="12"/>
  <c r="M31" i="12"/>
  <c r="M33" i="12"/>
  <c r="M34" i="12"/>
  <c r="M35" i="12"/>
  <c r="M37" i="12"/>
  <c r="M38" i="12"/>
  <c r="M39" i="12"/>
  <c r="M41" i="12"/>
  <c r="M42" i="12"/>
  <c r="M43" i="12"/>
  <c r="J14" i="12"/>
  <c r="J22" i="12"/>
  <c r="J30" i="12"/>
  <c r="J38" i="12"/>
  <c r="J42" i="12"/>
  <c r="M7" i="12"/>
  <c r="E7" i="12"/>
  <c r="F7" i="12" s="1"/>
  <c r="E43" i="12"/>
  <c r="F43" i="12"/>
  <c r="E42" i="12"/>
  <c r="F42" i="12"/>
  <c r="E41" i="12"/>
  <c r="F41" i="12"/>
  <c r="E40" i="12"/>
  <c r="F40" i="12"/>
  <c r="E39" i="12"/>
  <c r="F39" i="12"/>
  <c r="E38" i="12"/>
  <c r="F38" i="12"/>
  <c r="E37" i="12"/>
  <c r="F37" i="12"/>
  <c r="E36" i="12"/>
  <c r="F36" i="12"/>
  <c r="E35" i="12"/>
  <c r="F35" i="12"/>
  <c r="E34" i="12"/>
  <c r="F34" i="12"/>
  <c r="E33" i="12"/>
  <c r="F33" i="12"/>
  <c r="E32" i="12"/>
  <c r="F32" i="12"/>
  <c r="E31" i="12"/>
  <c r="F31" i="12"/>
  <c r="E30" i="12"/>
  <c r="F30" i="12"/>
  <c r="E29" i="12"/>
  <c r="F29" i="12"/>
  <c r="E28" i="12"/>
  <c r="F28" i="12"/>
  <c r="E27" i="12"/>
  <c r="F27" i="12"/>
  <c r="E26" i="12"/>
  <c r="F26" i="12"/>
  <c r="E25" i="12"/>
  <c r="F25" i="12"/>
  <c r="E24" i="12"/>
  <c r="F24" i="12"/>
  <c r="E23" i="12"/>
  <c r="F23" i="12"/>
  <c r="E22" i="12"/>
  <c r="F22" i="12"/>
  <c r="E21" i="12"/>
  <c r="F21" i="12"/>
  <c r="E20" i="12"/>
  <c r="F20" i="12"/>
  <c r="E19" i="12"/>
  <c r="F19" i="12"/>
  <c r="E18" i="12"/>
  <c r="F18" i="12"/>
  <c r="E17" i="12"/>
  <c r="F17" i="12"/>
  <c r="E16" i="12"/>
  <c r="F16" i="12"/>
  <c r="E15" i="12"/>
  <c r="F15" i="12"/>
  <c r="E14" i="12"/>
  <c r="F14" i="12"/>
  <c r="E13" i="12"/>
  <c r="F13" i="12"/>
  <c r="E12" i="12"/>
  <c r="F12" i="12"/>
  <c r="E11" i="12"/>
  <c r="F11" i="12"/>
  <c r="E10" i="12"/>
  <c r="F10" i="12"/>
  <c r="E9" i="12"/>
  <c r="F9" i="12"/>
  <c r="E8" i="12"/>
  <c r="F8" i="12"/>
  <c r="E42" i="10"/>
  <c r="F42" i="10"/>
  <c r="E40" i="10"/>
  <c r="F40" i="10"/>
  <c r="E38" i="10"/>
  <c r="F38" i="10"/>
  <c r="E36" i="10"/>
  <c r="F36" i="10"/>
  <c r="E34" i="10"/>
  <c r="F34" i="10"/>
  <c r="E33" i="10"/>
  <c r="F33" i="10"/>
  <c r="E32" i="10"/>
  <c r="F32" i="10"/>
  <c r="E31" i="10"/>
  <c r="F31" i="10"/>
  <c r="E30" i="10"/>
  <c r="F30" i="10"/>
  <c r="E29" i="10"/>
  <c r="F29" i="10"/>
  <c r="E28" i="10"/>
  <c r="F28" i="10"/>
  <c r="E27" i="10"/>
  <c r="F27" i="10"/>
  <c r="E26" i="10"/>
  <c r="F26" i="10"/>
  <c r="E25" i="10"/>
  <c r="F25" i="10"/>
  <c r="F24" i="10"/>
  <c r="E23" i="10"/>
  <c r="F23" i="10"/>
  <c r="E21" i="10"/>
  <c r="F21" i="10"/>
  <c r="E20" i="10"/>
  <c r="F20" i="10"/>
  <c r="E19" i="10"/>
  <c r="F19" i="10"/>
  <c r="E18" i="10"/>
  <c r="F18" i="10"/>
  <c r="E16" i="10"/>
  <c r="F16" i="10"/>
  <c r="E14" i="10"/>
  <c r="F14" i="10"/>
  <c r="E13" i="10"/>
  <c r="F13" i="10"/>
  <c r="E12" i="10"/>
  <c r="F12" i="10"/>
  <c r="E11" i="10"/>
  <c r="F11" i="10"/>
  <c r="E9" i="10"/>
  <c r="F9" i="10"/>
  <c r="E8" i="10"/>
  <c r="F8" i="10"/>
  <c r="E7" i="10"/>
  <c r="F7" i="10"/>
  <c r="F6" i="10"/>
  <c r="E15" i="10"/>
  <c r="F15" i="10" s="1"/>
  <c r="E42" i="9"/>
  <c r="F42" i="9" s="1"/>
  <c r="E41" i="9"/>
  <c r="F41" i="9" s="1"/>
  <c r="E40" i="9"/>
  <c r="F40" i="9" s="1"/>
  <c r="E39" i="9"/>
  <c r="F39" i="9" s="1"/>
  <c r="E38" i="9"/>
  <c r="F38" i="9" s="1"/>
  <c r="E37" i="9"/>
  <c r="F37" i="9" s="1"/>
  <c r="E36" i="9"/>
  <c r="F36" i="9" s="1"/>
  <c r="E35" i="9"/>
  <c r="F35" i="9" s="1"/>
  <c r="E34" i="9"/>
  <c r="F34" i="9" s="1"/>
  <c r="E33" i="9"/>
  <c r="F33" i="9" s="1"/>
  <c r="E32" i="9"/>
  <c r="F32" i="9" s="1"/>
  <c r="E31" i="9"/>
  <c r="F31" i="9" s="1"/>
  <c r="E30" i="9"/>
  <c r="F30" i="9" s="1"/>
  <c r="E29" i="9"/>
  <c r="F29" i="9" s="1"/>
  <c r="E28" i="9"/>
  <c r="F28" i="9" s="1"/>
  <c r="E27" i="9"/>
  <c r="F27" i="9" s="1"/>
  <c r="E26" i="9"/>
  <c r="F26" i="9" s="1"/>
  <c r="E25" i="9"/>
  <c r="F25" i="9" s="1"/>
  <c r="E24" i="9"/>
  <c r="F24" i="9" s="1"/>
  <c r="E23" i="9"/>
  <c r="F23" i="9" s="1"/>
  <c r="E22" i="9"/>
  <c r="F22" i="9" s="1"/>
  <c r="E21" i="9"/>
  <c r="F21" i="9" s="1"/>
  <c r="E20" i="9"/>
  <c r="F20" i="9" s="1"/>
  <c r="E19" i="9"/>
  <c r="F19" i="9" s="1"/>
  <c r="E18" i="9"/>
  <c r="F18" i="9" s="1"/>
  <c r="E17" i="9"/>
  <c r="F17" i="9" s="1"/>
  <c r="E16" i="9"/>
  <c r="F16" i="9" s="1"/>
  <c r="E15" i="9"/>
  <c r="F15" i="9" s="1"/>
  <c r="E14" i="9"/>
  <c r="F14" i="9" s="1"/>
  <c r="E13" i="9"/>
  <c r="F13" i="9" s="1"/>
  <c r="E12" i="9"/>
  <c r="F12" i="9" s="1"/>
  <c r="E11" i="9"/>
  <c r="F11" i="9" s="1"/>
  <c r="E10" i="9"/>
  <c r="F10" i="9" s="1"/>
  <c r="E9" i="9"/>
  <c r="F9" i="9"/>
  <c r="E8" i="9"/>
  <c r="F8" i="9" s="1"/>
  <c r="E7" i="9"/>
  <c r="F7" i="9"/>
  <c r="E6" i="9"/>
  <c r="F6" i="9" s="1"/>
  <c r="C41" i="10" l="1"/>
  <c r="E41" i="10"/>
  <c r="F41" i="10" s="1"/>
  <c r="H25" i="15"/>
  <c r="F25" i="15"/>
  <c r="H35" i="15"/>
  <c r="F35" i="15"/>
  <c r="H27" i="15"/>
  <c r="F27" i="15"/>
  <c r="H19" i="15"/>
  <c r="F19" i="15"/>
  <c r="H11" i="15"/>
  <c r="F11" i="15"/>
  <c r="C37" i="10"/>
  <c r="E37" i="10"/>
  <c r="F37" i="10" s="1"/>
  <c r="H33" i="15"/>
  <c r="F33" i="15"/>
  <c r="H17" i="15"/>
  <c r="F17" i="15"/>
  <c r="H9" i="15"/>
  <c r="F9" i="15"/>
  <c r="C39" i="10"/>
  <c r="E39" i="10"/>
  <c r="F39" i="10" s="1"/>
  <c r="C35" i="10"/>
  <c r="E35" i="10"/>
  <c r="F35" i="10" s="1"/>
  <c r="E17" i="10"/>
  <c r="F17" i="10" s="1"/>
  <c r="C17" i="10"/>
  <c r="C24" i="10"/>
  <c r="H7" i="15"/>
  <c r="F7" i="15"/>
  <c r="H29" i="15"/>
  <c r="F29" i="15"/>
  <c r="H21" i="15"/>
  <c r="F21" i="15"/>
  <c r="H13" i="15"/>
  <c r="F13" i="15"/>
  <c r="C22" i="10"/>
  <c r="E22" i="10"/>
  <c r="F22" i="10" s="1"/>
  <c r="H31" i="15"/>
  <c r="F31" i="15"/>
  <c r="H23" i="15"/>
  <c r="F23" i="15"/>
  <c r="H15" i="15"/>
  <c r="F15" i="15"/>
</calcChain>
</file>

<file path=xl/sharedStrings.xml><?xml version="1.0" encoding="utf-8"?>
<sst xmlns="http://schemas.openxmlformats.org/spreadsheetml/2006/main" count="1035" uniqueCount="397">
  <si>
    <t>Average Daily Membership Adjustment</t>
  </si>
  <si>
    <t>Average Salary Adjustment</t>
  </si>
  <si>
    <t>Dept of Public Instruction</t>
  </si>
  <si>
    <t>DPI Adjustments</t>
  </si>
  <si>
    <t>ESO Adjustments</t>
  </si>
  <si>
    <t>Total Expansion/Reduction</t>
  </si>
  <si>
    <t>Total  Requirements</t>
  </si>
  <si>
    <t>Health Benefit</t>
  </si>
  <si>
    <t>House</t>
  </si>
  <si>
    <t>R</t>
  </si>
  <si>
    <t>State Public School Fund - Expansion</t>
  </si>
  <si>
    <t>State Public School Fund - Continuation</t>
  </si>
  <si>
    <t>NR</t>
  </si>
  <si>
    <t>Conference</t>
  </si>
  <si>
    <t>Beginning Appropriated Budget (Base)</t>
  </si>
  <si>
    <t>Retirement Rate</t>
  </si>
  <si>
    <t>FINAL</t>
  </si>
  <si>
    <t>Reserve for Salaries &amp; Benefits</t>
  </si>
  <si>
    <t>Reserves for Salary and Benefit Adjustments</t>
  </si>
  <si>
    <t>Senate</t>
  </si>
  <si>
    <t>Non certified and central office</t>
  </si>
  <si>
    <t>Retirement - LEA</t>
  </si>
  <si>
    <t>Retirement DPI</t>
  </si>
  <si>
    <t>Health DPI</t>
  </si>
  <si>
    <t>Health LEA</t>
  </si>
  <si>
    <t>Salary and Benefits</t>
  </si>
  <si>
    <t xml:space="preserve">Governors Proposed Teacher and Instructional Support Compensation </t>
  </si>
  <si>
    <t>Increase to Salary Schedule</t>
  </si>
  <si>
    <t>Years</t>
  </si>
  <si>
    <t>increase with Step</t>
  </si>
  <si>
    <t>Teachers and Instructional Support</t>
  </si>
  <si>
    <t>School Based Administrators</t>
  </si>
  <si>
    <t>% increase with Step</t>
  </si>
  <si>
    <t xml:space="preserve">Other items affecting the K-12 Education </t>
  </si>
  <si>
    <t>In UNC Budget</t>
  </si>
  <si>
    <t xml:space="preserve">House Proposed Teacher and Instructional Support Compensation </t>
  </si>
  <si>
    <t>DPI Personnel-Sal Increase</t>
  </si>
  <si>
    <t>Increase</t>
  </si>
  <si>
    <t>2017-18 Proposed Salary Schedule</t>
  </si>
  <si>
    <t>Current</t>
  </si>
  <si>
    <t>Governor Proposal</t>
  </si>
  <si>
    <t>House Proposal</t>
  </si>
  <si>
    <t>Senate Proposal</t>
  </si>
  <si>
    <t>Bonuses:</t>
  </si>
  <si>
    <t>Comparison of Proposed Teacher and Instructional Support Salary Schedules</t>
  </si>
  <si>
    <t>Residential Schools</t>
  </si>
  <si>
    <t xml:space="preserve">Average increase </t>
  </si>
  <si>
    <t>2017-2018 Current "A" Salary Schedule</t>
  </si>
  <si>
    <t>2018-19 Proposed Salary Schedule</t>
  </si>
  <si>
    <t>2017-18</t>
  </si>
  <si>
    <t>2016-17 Current "A" Salary Schedule</t>
  </si>
  <si>
    <t>2017-18 Proposed Bonus(1)</t>
  </si>
  <si>
    <t>Assistant Principals</t>
  </si>
  <si>
    <t>Opportunity Scholarship Program</t>
  </si>
  <si>
    <t xml:space="preserve">Receipts supported </t>
  </si>
  <si>
    <t>Lab Schools</t>
  </si>
  <si>
    <t>College Advising Corps</t>
  </si>
  <si>
    <t>Total Change Receipts Support</t>
  </si>
  <si>
    <t>Higher of 1% or $500</t>
  </si>
  <si>
    <t>Step+</t>
  </si>
  <si>
    <t>Capital Grants from lottery receipts</t>
  </si>
  <si>
    <t>Principals</t>
  </si>
  <si>
    <t>Effective January 1, 2020</t>
  </si>
  <si>
    <t>2018-19 until 12/31/2018 Current "A" Salary Schedule</t>
  </si>
  <si>
    <t>Step increase</t>
  </si>
  <si>
    <t>Total increase with step</t>
  </si>
  <si>
    <t xml:space="preserve">Sales and Use Tax </t>
  </si>
  <si>
    <t>Effective July 1, 2019</t>
  </si>
  <si>
    <r>
      <rPr>
        <b/>
        <sz val="11"/>
        <color rgb="FFFF0000"/>
        <rFont val="Calibri"/>
        <family val="2"/>
        <scheme val="minor"/>
      </rPr>
      <t>1/1/2020</t>
    </r>
    <r>
      <rPr>
        <b/>
        <sz val="11"/>
        <color theme="1"/>
        <rFont val="Calibri"/>
        <family val="2"/>
        <scheme val="minor"/>
      </rPr>
      <t xml:space="preserve"> Proposed Salary Schedule</t>
    </r>
  </si>
  <si>
    <t>Bonus</t>
  </si>
  <si>
    <t>% increase incl Bonus</t>
  </si>
  <si>
    <t xml:space="preserve">ADM </t>
  </si>
  <si>
    <t>Base</t>
  </si>
  <si>
    <t>Met Growth</t>
  </si>
  <si>
    <t>Exceeded Growth</t>
  </si>
  <si>
    <t>401-700</t>
  </si>
  <si>
    <t>701-1,000</t>
  </si>
  <si>
    <t>1,001-1,600</t>
  </si>
  <si>
    <t>1,601</t>
  </si>
  <si>
    <t>0-200</t>
  </si>
  <si>
    <t>201-400</t>
  </si>
  <si>
    <t>Top 5%</t>
  </si>
  <si>
    <t>Top 10%</t>
  </si>
  <si>
    <t>Top 15%</t>
  </si>
  <si>
    <t>Top 20%</t>
  </si>
  <si>
    <t>Top 50%</t>
  </si>
  <si>
    <t>SENATE</t>
  </si>
  <si>
    <t>Based on  size of school and performance</t>
  </si>
  <si>
    <t>NA</t>
  </si>
  <si>
    <t>Other</t>
  </si>
  <si>
    <t>Step +</t>
  </si>
  <si>
    <t xml:space="preserve">Veteran Teacher retention Bonus $500 15-24years/$1,000 25 years+ </t>
  </si>
  <si>
    <t>Ties schedule to teacher schedule + additional for size of school and performance</t>
  </si>
  <si>
    <t>Average increase excl bonus</t>
  </si>
  <si>
    <t>Teacher A + 20%</t>
  </si>
  <si>
    <t>Teacher A + 19%</t>
  </si>
  <si>
    <t>1% or $500 (higher of)</t>
  </si>
  <si>
    <t>Reinstates Masters 10% differential</t>
  </si>
  <si>
    <t>All increases effective July 1, 2019</t>
  </si>
  <si>
    <t>Average increase</t>
  </si>
  <si>
    <t>eliminates double bonus for D/F</t>
  </si>
  <si>
    <t>Salary</t>
  </si>
  <si>
    <t>Teacher recruitment bonus Small County up to $2,000</t>
  </si>
  <si>
    <t xml:space="preserve">1% </t>
  </si>
  <si>
    <t>(other state employees 2.5%)</t>
  </si>
  <si>
    <r>
      <rPr>
        <b/>
        <sz val="11"/>
        <color rgb="FFFF0000"/>
        <rFont val="Calibri"/>
        <family val="2"/>
        <scheme val="minor"/>
      </rPr>
      <t>7/1/2019</t>
    </r>
    <r>
      <rPr>
        <b/>
        <sz val="11"/>
        <color theme="1"/>
        <rFont val="Calibri"/>
        <family val="2"/>
        <scheme val="minor"/>
      </rPr>
      <t xml:space="preserve"> Proposed Salary Schedule</t>
    </r>
  </si>
  <si>
    <t>BONUS</t>
  </si>
  <si>
    <t>PRINCIPALS</t>
  </si>
  <si>
    <t>Modifies pay levels for school size and adds a pay level for schools with more than 1,600 ADM</t>
  </si>
  <si>
    <t>Eliminate advanced and doc differential</t>
  </si>
  <si>
    <t>Moves school counselors to the psychologist schedule</t>
  </si>
  <si>
    <t>Proposed Teacher and Instructional Support Schedules</t>
  </si>
  <si>
    <t xml:space="preserve">HOUSE  - Proposed Teacher and Instructional Support Compensation </t>
  </si>
  <si>
    <t xml:space="preserve">SENATE -  Proposed Teacher and Instructional Support Compensation </t>
  </si>
  <si>
    <t>2019-2020</t>
  </si>
  <si>
    <t>$30,000 supplement for principals who are paid on the exceeded growth column who are employed at a qualifying low performing school</t>
  </si>
  <si>
    <t>Sect.38. - 21 5 days bonus annual leave</t>
  </si>
  <si>
    <t>Sect. 38.25 Rehire retired teachers for high needs schools and STEM</t>
  </si>
  <si>
    <t>Adds a pay level for schools with more than 1,600 ADM</t>
  </si>
  <si>
    <t xml:space="preserve">CONFERENCE  - Proposed Teacher and Instructional Support Compensation </t>
  </si>
  <si>
    <t>CONFERENCE</t>
  </si>
  <si>
    <t>Veteran Teacher retention Bonus $500 25+years</t>
  </si>
  <si>
    <t>Provide counselors $80 per month supplement</t>
  </si>
  <si>
    <t>Computer Science Prof Dev</t>
  </si>
  <si>
    <t>Summary of Salary and Benefits - Proposed 2021-22</t>
  </si>
  <si>
    <t>2020-21 Current "A" Salary Schedule</t>
  </si>
  <si>
    <t xml:space="preserve">HOUSE </t>
  </si>
  <si>
    <t>Effective July 1, 2021</t>
  </si>
  <si>
    <t>7/1/2021 Proposed Salary Schedule</t>
  </si>
  <si>
    <t>Summary of School Based Administrator pay Proposals for 2020-21</t>
  </si>
  <si>
    <t>Effective 7/1/2021</t>
  </si>
  <si>
    <t>K-12 ADM Contingency Reserve</t>
  </si>
  <si>
    <t>School Safety Grants</t>
  </si>
  <si>
    <t>TA to Teacher</t>
  </si>
  <si>
    <t>Summary of Salary and Benefits - Proposed 2019-2020</t>
  </si>
  <si>
    <t>No performance bonus</t>
  </si>
  <si>
    <t xml:space="preserve">$1,800 Lump sum </t>
  </si>
  <si>
    <t>Greater of 1.5% or the amount to get the hourly rate to $13 per hour</t>
  </si>
  <si>
    <t>Driver Education</t>
  </si>
  <si>
    <t xml:space="preserve">Small County </t>
  </si>
  <si>
    <t>NCCAT</t>
  </si>
  <si>
    <t>Education Support Organizations and direct grants</t>
  </si>
  <si>
    <t>Title</t>
  </si>
  <si>
    <t>PRC</t>
  </si>
  <si>
    <t>Description</t>
  </si>
  <si>
    <t>Approved State Aid</t>
  </si>
  <si>
    <t>ESSER III State Aid</t>
  </si>
  <si>
    <t>90% of total funds allocated to PSUs by the federally determined formula.  Funds have a broad allowable use.</t>
  </si>
  <si>
    <t>Approved State Leadership Allocations to Public School Units</t>
  </si>
  <si>
    <t>PSU Supplemental Funds</t>
  </si>
  <si>
    <t>To ensure that each PSU (not operated by the SBE) receives a total amount from ESSER III of at least $400 per pupil in federal grant funds</t>
  </si>
  <si>
    <t xml:space="preserve">Allocated in equal amounts to The Governor Morehead School for the Blind, Eastern NC School for the Deaf, and NC School for the Deaf, for facility repairs and improvements  </t>
  </si>
  <si>
    <t>Proposed in the Senate Budget Section 7.27</t>
  </si>
  <si>
    <t>After School Grants</t>
  </si>
  <si>
    <t>XXX</t>
  </si>
  <si>
    <t>Grants to PSUs to address learning loss through after school and before school programs during the instructional year (House shall priortize based on % of dissadvantaged and low income students)</t>
  </si>
  <si>
    <t>Summer Program Grants</t>
  </si>
  <si>
    <t>Grants to PSUs to address learning loss through summer programs.(House shall priortize based on % of dissadvantaged and low income students)</t>
  </si>
  <si>
    <t>Learning Management System</t>
  </si>
  <si>
    <t>funding for LMS for K-5 for up to 3 years, and for Kindergarten readiness programs based on Science of Reading</t>
  </si>
  <si>
    <t>CBE</t>
  </si>
  <si>
    <t>Competency based education platform for grades 7-12</t>
  </si>
  <si>
    <t>Tutoring</t>
  </si>
  <si>
    <t>In person tutoring initiative</t>
  </si>
  <si>
    <t>Contracted school Health Grant</t>
  </si>
  <si>
    <t>Grants for PSUs for contracted personnel - nurses, school psychologists, school counselors and school social workers</t>
  </si>
  <si>
    <t>Low Performing Grants</t>
  </si>
  <si>
    <t xml:space="preserve">Grants to LEAs for schools identified as low perfroming </t>
  </si>
  <si>
    <t>Cyberbullying and monitoring</t>
  </si>
  <si>
    <t>Funds to PSUs to mitigate cyberbullying, monitor student activity and devices</t>
  </si>
  <si>
    <t>Gaggle</t>
  </si>
  <si>
    <t>Allocate based on ADM for Gaggle to mitigate cyberbullying, monitor student activity and devices</t>
  </si>
  <si>
    <t>Supplemental funds</t>
  </si>
  <si>
    <t>Provide $600 per month for each student in the LEA or CS above the funded ADM</t>
  </si>
  <si>
    <t>11 month employment</t>
  </si>
  <si>
    <t>2021-2024 school years, a veteran teacher or growth teacher may apply to his or her principal to be employed for a term of 11 months.</t>
  </si>
  <si>
    <t>Beginnings for Parents of Children who are Deaf</t>
  </si>
  <si>
    <t xml:space="preserve">for services provided by Beginnings for Parents of Children Who Are Deaf or Hard of Hearing, Inc., for outreach to and support of North Carolina families affected by COVID-19. </t>
  </si>
  <si>
    <t>Schools that Lead</t>
  </si>
  <si>
    <t>contract with Schools That Lead, Inc., to provide professional development to teachers and principals in up to 75 schools, beginning with the 2021-2022 school year and ending in the 2023-2024 school year.</t>
  </si>
  <si>
    <t>coaching support and professional development</t>
  </si>
  <si>
    <t>to provide coaching support and professional development for principals and school improvement leadership teams in local school administrative units.</t>
  </si>
  <si>
    <t>UNC BOG</t>
  </si>
  <si>
    <t>to be transferred to the Board of Governors of The University of North Carolina to be allocated to the National College Advising Corps, Inc. (CAC), a nonprofit organization, to support a temporary expansion of the placement of college advisers in North Carolina public schools</t>
  </si>
  <si>
    <t>Communities in Schools of North Carolina</t>
  </si>
  <si>
    <t>to provide for the extension of nine-month contracts for its employees for the purpose of providing assistance and enrichment activities over the summers for students in kindergarten through twelfth grade experiencing learning loss and negative impacts from COVID-19.</t>
  </si>
  <si>
    <t>career and technical education (CTE) programs</t>
  </si>
  <si>
    <t>career and technical education (CTE) programs to provide options for students outside traditional classroom instruction during the COVID-19 pandemic</t>
  </si>
  <si>
    <t>NC ED Corps</t>
  </si>
  <si>
    <t xml:space="preserve">for the purpose of NC ED Corps partnering with public school units to recruit, train, and deploy corps members, who include community college and university students, recent graduates, and retirees, to work as tutors and mentors with public school students. </t>
  </si>
  <si>
    <t>Pilot</t>
  </si>
  <si>
    <t>NC Preschool Pyramid Model</t>
  </si>
  <si>
    <t xml:space="preserve">Funds to provide training, consultation and support for LEAs to implement NCPPM </t>
  </si>
  <si>
    <t>Science of Reading</t>
  </si>
  <si>
    <t>Professional development for iplementing Science of Reading and the requirements of Excellent Public Schools Act</t>
  </si>
  <si>
    <t>Failure Free Reading</t>
  </si>
  <si>
    <t>To provide funding for the back log of students</t>
  </si>
  <si>
    <t>Betabox Inc</t>
  </si>
  <si>
    <t>to mitigate learning loss in STEM</t>
  </si>
  <si>
    <t>NCMAKids</t>
  </si>
  <si>
    <t>to transfer to NC Museum of Art</t>
  </si>
  <si>
    <t>Research contract</t>
  </si>
  <si>
    <t>Contract to assess the impact of COVID 19 on PSUs and the responses of the state to the challenges</t>
  </si>
  <si>
    <t>Improve teacher quality</t>
  </si>
  <si>
    <t>School Pyschologists</t>
  </si>
  <si>
    <t xml:space="preserve">Grant program </t>
  </si>
  <si>
    <t>5 FTE for OLR</t>
  </si>
  <si>
    <t>5 FTE for the Office of Learning Recovery and Acceleration</t>
  </si>
  <si>
    <t xml:space="preserve">8 FTE for DPI </t>
  </si>
  <si>
    <t>One for each region to locate missing public school students</t>
  </si>
  <si>
    <t>Contract with State Auditor</t>
  </si>
  <si>
    <t>to analyze attendance and truancy policies</t>
  </si>
  <si>
    <t>System for subscription tracking</t>
  </si>
  <si>
    <t>Contract with a 3rd party for new software to track expenditures of State and Federal funds provided for subscription services and technology</t>
  </si>
  <si>
    <t>Grants to locate missing students</t>
  </si>
  <si>
    <t>Grants to PSUs to contract with a 3rd party or outside personnel to locate missing students</t>
  </si>
  <si>
    <t>Software for individual learning</t>
  </si>
  <si>
    <t>contract with a 3rd party for 2 years for software to evaluate and iprove student learning and performance and to provide an individualized road map</t>
  </si>
  <si>
    <t>1 FTE for DPI</t>
  </si>
  <si>
    <t xml:space="preserve">To manage the two systems </t>
  </si>
  <si>
    <t>To manage software platforms</t>
  </si>
  <si>
    <t>Bonds and propsal software</t>
  </si>
  <si>
    <t>To provide technology to see details of local bonds and proposals</t>
  </si>
  <si>
    <t>Mt Airy City Schools</t>
  </si>
  <si>
    <t>Allocated to Mt Airy City Schools to partner with NC High Tech Learning Accelerator</t>
  </si>
  <si>
    <t>Total ESSER III Proposed</t>
  </si>
  <si>
    <t>Undesignated</t>
  </si>
  <si>
    <t>Indirect Costs &amp; Admin</t>
  </si>
  <si>
    <t>Total ESSER III Funding</t>
  </si>
  <si>
    <r>
      <rPr>
        <strike/>
        <sz val="10"/>
        <color theme="1"/>
        <rFont val="Calibri"/>
        <family val="2"/>
        <scheme val="minor"/>
      </rPr>
      <t xml:space="preserve">provide forgiveable loans to teachers to cover the NBPTS fee  </t>
    </r>
    <r>
      <rPr>
        <sz val="10"/>
        <color theme="1"/>
        <rFont val="Calibri"/>
        <family val="2"/>
        <scheme val="minor"/>
      </rPr>
      <t>Amended to be a reimbursement to teachers for NBPTS</t>
    </r>
  </si>
  <si>
    <t>Updated August 11, 2021</t>
  </si>
  <si>
    <t>Teacher Supplement Assistance Allotment</t>
  </si>
  <si>
    <t>Advanced Teaching Roles</t>
  </si>
  <si>
    <t>Educators Teachers-salary increase</t>
  </si>
  <si>
    <t>Civil Fines and Forfeitures</t>
  </si>
  <si>
    <t>Public School Adjustments</t>
  </si>
  <si>
    <t xml:space="preserve">Teacher and Instructional Support Compensation </t>
  </si>
  <si>
    <t>CTE Grants</t>
  </si>
  <si>
    <t>Does not include capital funds</t>
  </si>
  <si>
    <t>Increase to Step</t>
  </si>
  <si>
    <t xml:space="preserve"> 2020-21 "A" Salary Schedule</t>
  </si>
  <si>
    <t>2021-22 "A" Salary Schedule</t>
  </si>
  <si>
    <t>2022-23 "A" Salary Schedule</t>
  </si>
  <si>
    <t>2022-23</t>
  </si>
  <si>
    <t>2021-22</t>
  </si>
  <si>
    <t>2020-21</t>
  </si>
  <si>
    <t>FY 2023-24 Budget</t>
  </si>
  <si>
    <t>HOUSE</t>
  </si>
  <si>
    <t>Masters Pay</t>
  </si>
  <si>
    <t>Paid Parental Leave</t>
  </si>
  <si>
    <t xml:space="preserve">Bus Driver </t>
  </si>
  <si>
    <t xml:space="preserve">Labor Market </t>
  </si>
  <si>
    <t>Low wealth and At Risk</t>
  </si>
  <si>
    <t>Non ADM Adj</t>
  </si>
  <si>
    <t>Lottery</t>
  </si>
  <si>
    <t>Digital Learning Plan</t>
  </si>
  <si>
    <t>IS School Health Support Allotment</t>
  </si>
  <si>
    <t>School Psychologist- IS School Health Support Allotment</t>
  </si>
  <si>
    <t>Indian Gaming</t>
  </si>
  <si>
    <t>Teacher Assistants</t>
  </si>
  <si>
    <t>ARPA Receipts</t>
  </si>
  <si>
    <t>Economically Disadvantaged Public School</t>
  </si>
  <si>
    <t>Professional Development</t>
  </si>
  <si>
    <t>Classroom Safety and Anti-bullying</t>
  </si>
  <si>
    <t>TA Completion Grants</t>
  </si>
  <si>
    <t>School Meal Debt</t>
  </si>
  <si>
    <t>Intervention Grants</t>
  </si>
  <si>
    <t>Robotics</t>
  </si>
  <si>
    <t>Driver Training</t>
  </si>
  <si>
    <t>Health career Promotion - Grant</t>
  </si>
  <si>
    <t>NBPTS fees</t>
  </si>
  <si>
    <t>STEM Grants</t>
  </si>
  <si>
    <t>Transportation Reserve for Homeless and Foster Children</t>
  </si>
  <si>
    <t>Charter Transportation Grants</t>
  </si>
  <si>
    <t>ISD Administration</t>
  </si>
  <si>
    <t>Plasma Games</t>
  </si>
  <si>
    <t>Learning.com</t>
  </si>
  <si>
    <t>Betabox</t>
  </si>
  <si>
    <t>Scholarpath</t>
  </si>
  <si>
    <t>Anonymous Tip Line</t>
  </si>
  <si>
    <t>Life Changing Experiences</t>
  </si>
  <si>
    <t>Charter School Asst Dir 1 FTE</t>
  </si>
  <si>
    <t>Career Exploration Course Development</t>
  </si>
  <si>
    <t>Center for Safer Schools</t>
  </si>
  <si>
    <t>GMS Maintenance</t>
  </si>
  <si>
    <t>Pre-K Early Literacy</t>
  </si>
  <si>
    <t>NC Ed Corps</t>
  </si>
  <si>
    <t>Communities in Schools</t>
  </si>
  <si>
    <t>second year</t>
  </si>
  <si>
    <t>NC Eastern Alliance Corp</t>
  </si>
  <si>
    <t>State Fiscal Recovery</t>
  </si>
  <si>
    <t>Civil Fines and Forfeitures-Drivers Ed</t>
  </si>
  <si>
    <t>Notes</t>
  </si>
  <si>
    <t>Receipts</t>
  </si>
  <si>
    <t>2023-24 "A" Salary Schedule</t>
  </si>
  <si>
    <t>Clarence Henderson Education Foundation</t>
  </si>
  <si>
    <t>Effective July 1, 2023</t>
  </si>
  <si>
    <t>2023-24</t>
  </si>
  <si>
    <t>Central Office</t>
  </si>
  <si>
    <t>Non certified</t>
  </si>
  <si>
    <t>State Superintendent Salary</t>
  </si>
  <si>
    <t>Instructional Supplies (indian Gaming)</t>
  </si>
  <si>
    <t>Instructional Supplies (Indian Gaming)</t>
  </si>
  <si>
    <t>Academically &amp; Intellectually Gifted (AIG)</t>
  </si>
  <si>
    <t>Reduced Priced Meal Co-Pays</t>
  </si>
  <si>
    <t>UERS</t>
  </si>
  <si>
    <t>Extended Stop Arm Grant</t>
  </si>
  <si>
    <t>Feminine Hygiene Product Grant</t>
  </si>
  <si>
    <t>IT Rates</t>
  </si>
  <si>
    <t>Amplio Learning Technologies</t>
  </si>
  <si>
    <t>Regional Literacy and Early Learning Specialist</t>
  </si>
  <si>
    <t>Student Analytics</t>
  </si>
  <si>
    <t>CEP Incentive Pilot (1900)</t>
  </si>
  <si>
    <t>Masonboro Island Explorer Program</t>
  </si>
  <si>
    <t>SparkNC</t>
  </si>
  <si>
    <t>Muddy Sneakers</t>
  </si>
  <si>
    <t>NC Hospitality Education Foundation</t>
  </si>
  <si>
    <t>Best Buddies International Inc.</t>
  </si>
  <si>
    <t>Economic &amp; Personal Finance</t>
  </si>
  <si>
    <t>Legislated  "A" Schedule</t>
  </si>
  <si>
    <t>HOUSE 2023-24</t>
  </si>
  <si>
    <t>SENATE 2023-24</t>
  </si>
  <si>
    <t>This is not law</t>
  </si>
  <si>
    <t>Non certified and Central Office</t>
  </si>
  <si>
    <t>Legislated</t>
  </si>
  <si>
    <t>7.3</t>
  </si>
  <si>
    <t>7.27</t>
  </si>
  <si>
    <t>7.30</t>
  </si>
  <si>
    <t>7.19</t>
  </si>
  <si>
    <t>7.49</t>
  </si>
  <si>
    <t>7.45</t>
  </si>
  <si>
    <t>7.40</t>
  </si>
  <si>
    <t>7.38</t>
  </si>
  <si>
    <t>7.23</t>
  </si>
  <si>
    <t>7.22</t>
  </si>
  <si>
    <t>7.66</t>
  </si>
  <si>
    <t>7.34</t>
  </si>
  <si>
    <t>Sp</t>
  </si>
  <si>
    <t>7.51</t>
  </si>
  <si>
    <t>see note</t>
  </si>
  <si>
    <t xml:space="preserve">Special Provision 7.63 of Senate budget requires DPI to utilize $7m of the At Risk Funds for Extended Learning &amp; Intergrated Student Supports Grants Program (ELISS). </t>
  </si>
  <si>
    <t>Comparison of the House and Senate Committee Report</t>
  </si>
  <si>
    <t>39.26</t>
  </si>
  <si>
    <t>7.53</t>
  </si>
  <si>
    <t>7A.4</t>
  </si>
  <si>
    <t>4.4</t>
  </si>
  <si>
    <t>7.36</t>
  </si>
  <si>
    <t>7.52</t>
  </si>
  <si>
    <t>7.19/7.55</t>
  </si>
  <si>
    <t>7.58</t>
  </si>
  <si>
    <t>7.59</t>
  </si>
  <si>
    <t>Learning Recovery Studies</t>
  </si>
  <si>
    <t>7.62</t>
  </si>
  <si>
    <t>7.63</t>
  </si>
  <si>
    <t>At Risk reduction for ELISS</t>
  </si>
  <si>
    <t>7.57</t>
  </si>
  <si>
    <t>Updated May 16, 2023</t>
  </si>
  <si>
    <t>SP</t>
  </si>
  <si>
    <t>MR</t>
  </si>
  <si>
    <t>K-12 ADM Contingency Reserve - EC/LEP HC</t>
  </si>
  <si>
    <t>At Risk Reduction for ELISS</t>
  </si>
  <si>
    <t>CTE Grants Digital Platform</t>
  </si>
  <si>
    <t>CTE Homebuilding Grants</t>
  </si>
  <si>
    <t>Health Career Promotion - Grant</t>
  </si>
  <si>
    <t>Advanced Teaching Roles Supplements</t>
  </si>
  <si>
    <t>Advanced Teaching Roles Expansion</t>
  </si>
  <si>
    <t>Teacher Apprentice Grant Program</t>
  </si>
  <si>
    <t>funded in 2025</t>
  </si>
  <si>
    <t>CEP Incentive Pilot (1900) - $6.3m funded in 2025</t>
  </si>
  <si>
    <t>School Connectivity - Advanced Email Threat detection</t>
  </si>
  <si>
    <t>School Connectivity - KnowBe4</t>
  </si>
  <si>
    <t>Classroom Safety - Gaggle</t>
  </si>
  <si>
    <t>Student Analytics-SAS</t>
  </si>
  <si>
    <t>Failure Free Reading-JFL Enterprises</t>
  </si>
  <si>
    <t>Computer Science Prof Dev - $500K in 2025</t>
  </si>
  <si>
    <t>ST Math - International MIND- $300K in 2025</t>
  </si>
  <si>
    <t>CTE Coordinator 1 FTE</t>
  </si>
  <si>
    <t>GMS Maintenance - $1.4m funded in 2025</t>
  </si>
  <si>
    <t>NC Ed Corps -funded $3m in 2025</t>
  </si>
  <si>
    <t>Communities in Schools - funded $1m in 2025</t>
  </si>
  <si>
    <t>Retiree Supplement Reserve</t>
  </si>
  <si>
    <t>45,46</t>
  </si>
  <si>
    <t>CONFERENCE 2023-24</t>
  </si>
  <si>
    <t>Conference.  This is not law</t>
  </si>
  <si>
    <t>7.17</t>
  </si>
  <si>
    <t>7.67</t>
  </si>
  <si>
    <t>7.44</t>
  </si>
  <si>
    <t>7.44A</t>
  </si>
  <si>
    <t>7.70</t>
  </si>
  <si>
    <t>*</t>
  </si>
  <si>
    <t>* Funded in 2025</t>
  </si>
  <si>
    <t>Comparison of the House, Senate and Conference Committee Report</t>
  </si>
  <si>
    <t>Updated September 19,2023</t>
  </si>
  <si>
    <t>FY 2023-24</t>
  </si>
  <si>
    <t>Summary of Principal pay  from 2020-21 to  Proposed 2023-24</t>
  </si>
  <si>
    <t>Robotics Grants</t>
  </si>
  <si>
    <t>THIIS IS NOT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</si>
</sst>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General_)"/>
    <numFmt numFmtId="168" formatCode="&quot;$&quot;#,##0.000_);[Red]\(&quot;$&quot;#,##0.000\)"/>
    <numFmt numFmtId="169" formatCode="0.0000"/>
  </numFmts>
  <fonts count="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9"/>
      <name val="Arial"/>
      <family val="2"/>
    </font>
    <font>
      <b/>
      <sz val="10"/>
      <name val="Arial"/>
      <family val="2"/>
    </font>
    <font>
      <b/>
      <sz val="9"/>
      <name val="Arial"/>
      <family val="2"/>
    </font>
    <font>
      <sz val="6.5"/>
      <name val="Arial"/>
      <family val="2"/>
    </font>
    <font>
      <b/>
      <sz val="9.5"/>
      <name val="Arial"/>
      <family val="2"/>
    </font>
    <font>
      <b/>
      <i/>
      <sz val="10"/>
      <name val="Arial"/>
      <family val="2"/>
    </font>
    <font>
      <b/>
      <i/>
      <sz val="9"/>
      <name val="Arial"/>
      <family val="2"/>
    </font>
    <font>
      <b/>
      <sz val="9"/>
      <name val="Arial"/>
      <family val="2"/>
    </font>
    <font>
      <b/>
      <sz val="8"/>
      <name val="Arial"/>
      <family val="2"/>
    </font>
    <font>
      <sz val="11"/>
      <name val="Arial Rounded MT Bold"/>
      <family val="2"/>
    </font>
    <font>
      <sz val="8"/>
      <name val="Arial"/>
      <family val="2"/>
    </font>
    <font>
      <i/>
      <sz val="8"/>
      <name val="Arial"/>
      <family val="2"/>
    </font>
    <font>
      <i/>
      <sz val="9"/>
      <name val="Arial"/>
      <family val="2"/>
    </font>
    <font>
      <sz val="11"/>
      <name val="Arial"/>
      <family val="2"/>
    </font>
    <font>
      <b/>
      <sz val="6.5"/>
      <name val="Arial"/>
      <family val="2"/>
    </font>
    <font>
      <sz val="11"/>
      <color theme="1"/>
      <name val="Calibri"/>
      <family val="2"/>
      <scheme val="minor"/>
    </font>
    <font>
      <b/>
      <sz val="11"/>
      <color theme="1"/>
      <name val="Calibri"/>
      <family val="2"/>
      <scheme val="minor"/>
    </font>
    <font>
      <sz val="10"/>
      <color rgb="FFFF0000"/>
      <name val="Arial"/>
      <family val="2"/>
    </font>
    <font>
      <b/>
      <sz val="10"/>
      <color rgb="FFFF0000"/>
      <name val="Arial"/>
      <family val="2"/>
    </font>
    <font>
      <b/>
      <sz val="14"/>
      <color rgb="FFFF0000"/>
      <name val="Arial"/>
      <family val="2"/>
    </font>
    <font>
      <sz val="10"/>
      <name val="Courier"/>
    </font>
    <font>
      <b/>
      <sz val="11"/>
      <color rgb="FFFF0000"/>
      <name val="Calibri"/>
      <family val="2"/>
      <scheme val="minor"/>
    </font>
    <font>
      <b/>
      <sz val="11"/>
      <name val="Calibri"/>
      <family val="2"/>
      <scheme val="minor"/>
    </font>
    <font>
      <sz val="10"/>
      <name val="Arial"/>
      <family val="2"/>
    </font>
    <font>
      <sz val="10"/>
      <color theme="1"/>
      <name val="Calibri"/>
      <family val="2"/>
      <scheme val="minor"/>
    </font>
    <font>
      <b/>
      <sz val="10"/>
      <color theme="1"/>
      <name val="Calibri"/>
      <family val="2"/>
      <scheme val="minor"/>
    </font>
    <font>
      <sz val="10"/>
      <color rgb="FF000000"/>
      <name val="Calibri"/>
      <family val="2"/>
      <scheme val="minor"/>
    </font>
    <font>
      <sz val="10"/>
      <color rgb="FFFF0000"/>
      <name val="Calibri"/>
      <family val="2"/>
      <scheme val="minor"/>
    </font>
    <font>
      <strike/>
      <sz val="10"/>
      <color theme="1"/>
      <name val="Calibri"/>
      <family val="2"/>
      <scheme val="minor"/>
    </font>
    <font>
      <b/>
      <sz val="11"/>
      <color theme="1"/>
      <name val="Calibri"/>
      <family val="2"/>
    </font>
    <font>
      <b/>
      <sz val="11"/>
      <name val="Calibri"/>
      <family val="2"/>
    </font>
    <font>
      <b/>
      <sz val="14"/>
      <name val="Arial"/>
      <family val="2"/>
    </font>
    <font>
      <sz val="8"/>
      <color rgb="FFFF0000"/>
      <name val="Arial"/>
      <family val="2"/>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6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top style="thin">
        <color indexed="64"/>
      </top>
      <bottom/>
      <diagonal/>
    </border>
    <border>
      <left/>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right/>
      <top/>
      <bottom style="double">
        <color indexed="64"/>
      </bottom>
      <diagonal/>
    </border>
    <border>
      <left style="thin">
        <color indexed="64"/>
      </left>
      <right/>
      <top style="hair">
        <color indexed="64"/>
      </top>
      <bottom style="thin">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0" fontId="25" fillId="0" borderId="0"/>
    <xf numFmtId="9" fontId="9" fillId="0" borderId="0" applyFont="0" applyFill="0" applyBorder="0" applyAlignment="0" applyProtection="0"/>
    <xf numFmtId="167" fontId="30" fillId="0" borderId="0"/>
    <xf numFmtId="0" fontId="7" fillId="0" borderId="0"/>
    <xf numFmtId="0" fontId="6" fillId="0" borderId="0"/>
    <xf numFmtId="0" fontId="9" fillId="0" borderId="0"/>
    <xf numFmtId="0" fontId="5" fillId="0" borderId="0"/>
    <xf numFmtId="9" fontId="33" fillId="0" borderId="0" applyFont="0" applyFill="0" applyBorder="0" applyAlignment="0" applyProtection="0"/>
  </cellStyleXfs>
  <cellXfs count="586">
    <xf numFmtId="0" fontId="0" fillId="0" borderId="0" xfId="0"/>
    <xf numFmtId="0" fontId="13" fillId="0" borderId="3" xfId="0" applyFont="1" applyBorder="1"/>
    <xf numFmtId="164" fontId="11" fillId="0" borderId="0" xfId="1" applyNumberFormat="1" applyFont="1" applyFill="1" applyBorder="1"/>
    <xf numFmtId="0" fontId="13" fillId="0" borderId="0" xfId="0" applyFont="1"/>
    <xf numFmtId="0" fontId="15" fillId="0" borderId="4" xfId="0" applyFont="1" applyBorder="1" applyAlignment="1">
      <alignment horizontal="center"/>
    </xf>
    <xf numFmtId="0" fontId="11" fillId="0" borderId="0" xfId="0" applyFont="1" applyAlignment="1">
      <alignment horizontal="right"/>
    </xf>
    <xf numFmtId="0" fontId="15" fillId="0" borderId="4" xfId="0" applyFont="1" applyBorder="1" applyAlignment="1">
      <alignment horizontal="center" wrapText="1"/>
    </xf>
    <xf numFmtId="0" fontId="13" fillId="0" borderId="5" xfId="0" applyFont="1" applyBorder="1"/>
    <xf numFmtId="164" fontId="11" fillId="0" borderId="3" xfId="1" applyNumberFormat="1" applyFont="1" applyFill="1" applyBorder="1"/>
    <xf numFmtId="164" fontId="11" fillId="0" borderId="6" xfId="1" applyNumberFormat="1" applyFont="1" applyFill="1" applyBorder="1"/>
    <xf numFmtId="0" fontId="13" fillId="0" borderId="0" xfId="0" applyFont="1" applyAlignment="1">
      <alignment horizontal="left"/>
    </xf>
    <xf numFmtId="164" fontId="11" fillId="0" borderId="7" xfId="1" applyNumberFormat="1" applyFont="1" applyFill="1" applyBorder="1"/>
    <xf numFmtId="164" fontId="11" fillId="0" borderId="8" xfId="1" applyNumberFormat="1" applyFont="1" applyFill="1" applyBorder="1"/>
    <xf numFmtId="0" fontId="11" fillId="0" borderId="0" xfId="0" applyFont="1" applyAlignment="1">
      <alignment horizontal="left"/>
    </xf>
    <xf numFmtId="0" fontId="11" fillId="0" borderId="0" xfId="0" applyFont="1"/>
    <xf numFmtId="164" fontId="11" fillId="0" borderId="0" xfId="1" applyNumberFormat="1" applyFont="1" applyFill="1"/>
    <xf numFmtId="0" fontId="11" fillId="0" borderId="0" xfId="0" applyFont="1" applyAlignment="1">
      <alignment horizontal="right" wrapText="1"/>
    </xf>
    <xf numFmtId="0" fontId="11" fillId="0" borderId="0" xfId="0" applyFont="1" applyAlignment="1">
      <alignment horizontal="center"/>
    </xf>
    <xf numFmtId="164" fontId="11" fillId="0" borderId="0" xfId="1" applyNumberFormat="1" applyFont="1" applyFill="1" applyBorder="1" applyAlignment="1">
      <alignment horizontal="center"/>
    </xf>
    <xf numFmtId="0" fontId="19" fillId="0" borderId="0" xfId="0" applyFont="1" applyAlignment="1">
      <alignment horizontal="left" wrapText="1"/>
    </xf>
    <xf numFmtId="0" fontId="21" fillId="0" borderId="0" xfId="0" applyFont="1"/>
    <xf numFmtId="165" fontId="11" fillId="0" borderId="15" xfId="2" applyNumberFormat="1" applyFont="1" applyFill="1" applyBorder="1" applyAlignment="1">
      <alignment horizontal="right" wrapText="1"/>
    </xf>
    <xf numFmtId="10" fontId="11" fillId="0" borderId="14" xfId="4" applyNumberFormat="1" applyFont="1" applyFill="1" applyBorder="1" applyAlignment="1">
      <alignment horizontal="right"/>
    </xf>
    <xf numFmtId="0" fontId="13" fillId="0" borderId="3" xfId="0" applyFont="1" applyBorder="1" applyAlignment="1">
      <alignment horizontal="left"/>
    </xf>
    <xf numFmtId="0" fontId="0" fillId="0" borderId="10" xfId="0" applyBorder="1"/>
    <xf numFmtId="0" fontId="13" fillId="0" borderId="18" xfId="0" applyFont="1" applyBorder="1"/>
    <xf numFmtId="164" fontId="11" fillId="0" borderId="18" xfId="1" applyNumberFormat="1" applyFont="1" applyFill="1" applyBorder="1"/>
    <xf numFmtId="0" fontId="0" fillId="0" borderId="18" xfId="0" applyBorder="1"/>
    <xf numFmtId="164" fontId="0" fillId="0" borderId="0" xfId="0" applyNumberFormat="1"/>
    <xf numFmtId="0" fontId="9" fillId="0" borderId="0" xfId="0" applyFont="1"/>
    <xf numFmtId="164" fontId="9" fillId="0" borderId="20" xfId="1" applyNumberFormat="1" applyFont="1" applyFill="1" applyBorder="1"/>
    <xf numFmtId="164" fontId="9" fillId="0" borderId="22" xfId="1" applyNumberFormat="1" applyFont="1" applyFill="1" applyBorder="1"/>
    <xf numFmtId="164" fontId="13" fillId="0" borderId="0" xfId="1" applyNumberFormat="1" applyFont="1" applyFill="1" applyBorder="1"/>
    <xf numFmtId="164" fontId="9" fillId="0" borderId="24" xfId="1" applyNumberFormat="1" applyFont="1" applyFill="1" applyBorder="1"/>
    <xf numFmtId="164" fontId="9" fillId="0" borderId="19" xfId="1" applyNumberFormat="1" applyFont="1" applyFill="1" applyBorder="1"/>
    <xf numFmtId="0" fontId="9" fillId="0" borderId="25" xfId="0" applyFont="1" applyBorder="1"/>
    <xf numFmtId="164" fontId="27" fillId="0" borderId="20" xfId="1" applyNumberFormat="1" applyFont="1" applyFill="1" applyBorder="1"/>
    <xf numFmtId="0" fontId="13" fillId="0" borderId="32" xfId="0" applyFont="1" applyBorder="1"/>
    <xf numFmtId="0" fontId="13" fillId="0" borderId="28" xfId="0" applyFont="1" applyBorder="1"/>
    <xf numFmtId="164" fontId="11" fillId="0" borderId="33" xfId="1" applyNumberFormat="1" applyFont="1" applyFill="1" applyBorder="1"/>
    <xf numFmtId="49" fontId="13" fillId="0" borderId="0" xfId="1" applyNumberFormat="1" applyFont="1" applyFill="1" applyBorder="1"/>
    <xf numFmtId="0" fontId="13" fillId="0" borderId="29" xfId="0" applyFont="1" applyBorder="1"/>
    <xf numFmtId="0" fontId="9" fillId="0" borderId="15" xfId="0" applyFont="1" applyBorder="1" applyAlignment="1">
      <alignment horizontal="left"/>
    </xf>
    <xf numFmtId="0" fontId="9" fillId="0" borderId="15" xfId="0" applyFont="1" applyBorder="1"/>
    <xf numFmtId="0" fontId="9" fillId="0" borderId="16" xfId="0" applyFont="1" applyBorder="1"/>
    <xf numFmtId="0" fontId="9" fillId="0" borderId="25" xfId="0" applyFont="1" applyBorder="1" applyAlignment="1">
      <alignment horizontal="left" wrapText="1"/>
    </xf>
    <xf numFmtId="0" fontId="11" fillId="0" borderId="16" xfId="0" applyFont="1" applyBorder="1" applyAlignment="1">
      <alignment horizontal="right"/>
    </xf>
    <xf numFmtId="0" fontId="11" fillId="0" borderId="15" xfId="0" applyFont="1" applyBorder="1" applyAlignment="1">
      <alignment horizontal="right"/>
    </xf>
    <xf numFmtId="0" fontId="15" fillId="0" borderId="18" xfId="0" applyFont="1" applyBorder="1" applyAlignment="1">
      <alignment horizontal="center"/>
    </xf>
    <xf numFmtId="0" fontId="13" fillId="0" borderId="7" xfId="0" applyFont="1" applyBorder="1"/>
    <xf numFmtId="164" fontId="9" fillId="0" borderId="22" xfId="1" applyNumberFormat="1" applyFont="1" applyFill="1" applyBorder="1" applyAlignment="1">
      <alignment horizontal="center"/>
    </xf>
    <xf numFmtId="0" fontId="15" fillId="0" borderId="36" xfId="0" applyFont="1" applyBorder="1" applyAlignment="1">
      <alignment horizontal="center" wrapText="1"/>
    </xf>
    <xf numFmtId="0" fontId="11" fillId="0" borderId="4" xfId="0" applyFont="1" applyBorder="1" applyAlignment="1">
      <alignment horizontal="right"/>
    </xf>
    <xf numFmtId="0" fontId="13" fillId="0" borderId="37" xfId="0" applyFont="1" applyBorder="1"/>
    <xf numFmtId="6" fontId="0" fillId="0" borderId="0" xfId="0" applyNumberFormat="1"/>
    <xf numFmtId="166" fontId="0" fillId="0" borderId="0" xfId="4" applyNumberFormat="1" applyFont="1"/>
    <xf numFmtId="165" fontId="0" fillId="0" borderId="0" xfId="2" applyNumberFormat="1" applyFont="1"/>
    <xf numFmtId="49" fontId="11" fillId="0" borderId="0" xfId="0" applyNumberFormat="1" applyFont="1" applyAlignment="1">
      <alignment horizontal="left"/>
    </xf>
    <xf numFmtId="0" fontId="0" fillId="0" borderId="0" xfId="0" applyAlignment="1">
      <alignment horizontal="left"/>
    </xf>
    <xf numFmtId="49" fontId="0" fillId="0" borderId="0" xfId="0" applyNumberFormat="1" applyAlignment="1">
      <alignment horizontal="right"/>
    </xf>
    <xf numFmtId="164" fontId="9" fillId="0" borderId="41" xfId="1" applyNumberFormat="1" applyFont="1" applyFill="1" applyBorder="1" applyAlignment="1">
      <alignment horizontal="center"/>
    </xf>
    <xf numFmtId="49" fontId="0" fillId="0" borderId="0" xfId="0" applyNumberFormat="1" applyAlignment="1">
      <alignment horizontal="left"/>
    </xf>
    <xf numFmtId="165" fontId="9" fillId="0" borderId="0" xfId="2" applyNumberFormat="1" applyFont="1"/>
    <xf numFmtId="0" fontId="11" fillId="0" borderId="0" xfId="0" applyFont="1" applyAlignment="1">
      <alignment horizontal="left" vertical="center"/>
    </xf>
    <xf numFmtId="6" fontId="0" fillId="0" borderId="0" xfId="0" applyNumberFormat="1" applyAlignment="1">
      <alignment horizontal="left" vertical="center"/>
    </xf>
    <xf numFmtId="166" fontId="0" fillId="0" borderId="0" xfId="4" applyNumberFormat="1" applyFont="1" applyAlignment="1">
      <alignment horizontal="left" vertical="center"/>
    </xf>
    <xf numFmtId="0" fontId="0" fillId="0" borderId="0" xfId="0" applyAlignment="1">
      <alignment horizontal="left" vertical="center"/>
    </xf>
    <xf numFmtId="10" fontId="0" fillId="0" borderId="0" xfId="0" applyNumberFormat="1"/>
    <xf numFmtId="9" fontId="0" fillId="0" borderId="0" xfId="0" applyNumberFormat="1"/>
    <xf numFmtId="164" fontId="9" fillId="0" borderId="14" xfId="1" applyNumberFormat="1" applyFont="1" applyFill="1" applyBorder="1"/>
    <xf numFmtId="49" fontId="9" fillId="0" borderId="0" xfId="0" applyNumberFormat="1" applyFont="1" applyAlignment="1">
      <alignment horizontal="left"/>
    </xf>
    <xf numFmtId="0" fontId="28" fillId="0" borderId="0" xfId="0" applyFont="1"/>
    <xf numFmtId="0" fontId="28" fillId="0" borderId="0" xfId="0" applyFont="1" applyAlignment="1">
      <alignment horizontal="left" vertical="top" wrapText="1"/>
    </xf>
    <xf numFmtId="0" fontId="28" fillId="0" borderId="0" xfId="0" applyFont="1" applyAlignment="1">
      <alignment horizontal="left"/>
    </xf>
    <xf numFmtId="0" fontId="9" fillId="0" borderId="14" xfId="0" applyFont="1" applyBorder="1" applyAlignment="1">
      <alignment horizontal="left"/>
    </xf>
    <xf numFmtId="0" fontId="9" fillId="0" borderId="42" xfId="0" applyFont="1" applyBorder="1" applyAlignment="1">
      <alignment horizontal="left"/>
    </xf>
    <xf numFmtId="0" fontId="0" fillId="0" borderId="0" xfId="0" applyAlignment="1">
      <alignment wrapText="1"/>
    </xf>
    <xf numFmtId="0" fontId="0" fillId="0" borderId="0" xfId="0" applyAlignment="1">
      <alignment horizontal="center" vertical="center"/>
    </xf>
    <xf numFmtId="0" fontId="26" fillId="2" borderId="4" xfId="3" applyFont="1" applyFill="1" applyBorder="1" applyAlignment="1">
      <alignment wrapText="1"/>
    </xf>
    <xf numFmtId="0" fontId="25" fillId="0" borderId="20" xfId="3" applyBorder="1" applyAlignment="1">
      <alignment horizontal="center" vertical="center"/>
    </xf>
    <xf numFmtId="6" fontId="25" fillId="0" borderId="13" xfId="3" applyNumberFormat="1" applyBorder="1"/>
    <xf numFmtId="0" fontId="25" fillId="0" borderId="22" xfId="3" applyBorder="1" applyAlignment="1">
      <alignment horizontal="center" vertical="center"/>
    </xf>
    <xf numFmtId="6" fontId="25" fillId="0" borderId="1" xfId="3" applyNumberFormat="1" applyBorder="1"/>
    <xf numFmtId="166" fontId="25" fillId="0" borderId="1" xfId="4" applyNumberFormat="1" applyFont="1" applyFill="1" applyBorder="1"/>
    <xf numFmtId="6" fontId="25" fillId="0" borderId="28" xfId="3" applyNumberFormat="1" applyBorder="1"/>
    <xf numFmtId="0" fontId="25" fillId="0" borderId="19" xfId="3" applyBorder="1" applyAlignment="1">
      <alignment horizontal="center" vertical="center"/>
    </xf>
    <xf numFmtId="6" fontId="25" fillId="0" borderId="12" xfId="3" applyNumberFormat="1" applyBorder="1"/>
    <xf numFmtId="166" fontId="25" fillId="0" borderId="12" xfId="4" applyNumberFormat="1" applyFont="1" applyFill="1" applyBorder="1"/>
    <xf numFmtId="6" fontId="25" fillId="0" borderId="29" xfId="3" applyNumberFormat="1" applyBorder="1"/>
    <xf numFmtId="164" fontId="11" fillId="0" borderId="0" xfId="1" applyNumberFormat="1" applyFont="1" applyFill="1" applyBorder="1" applyAlignment="1">
      <alignment horizontal="right"/>
    </xf>
    <xf numFmtId="164" fontId="9" fillId="0" borderId="20" xfId="1" applyNumberFormat="1" applyFont="1" applyFill="1" applyBorder="1" applyAlignment="1">
      <alignment horizontal="center"/>
    </xf>
    <xf numFmtId="0" fontId="24" fillId="0" borderId="0" xfId="0" applyFont="1"/>
    <xf numFmtId="0" fontId="11" fillId="0" borderId="44" xfId="0" applyFont="1" applyBorder="1" applyAlignment="1">
      <alignment vertical="top"/>
    </xf>
    <xf numFmtId="0" fontId="11" fillId="0" borderId="42" xfId="0" applyFont="1" applyBorder="1"/>
    <xf numFmtId="0" fontId="13" fillId="0" borderId="45" xfId="0" applyFont="1" applyBorder="1"/>
    <xf numFmtId="0" fontId="13" fillId="0" borderId="34" xfId="0" applyFont="1" applyBorder="1"/>
    <xf numFmtId="0" fontId="13" fillId="0" borderId="27" xfId="0" applyFont="1" applyBorder="1"/>
    <xf numFmtId="49" fontId="13" fillId="0" borderId="28" xfId="1" applyNumberFormat="1" applyFont="1" applyFill="1" applyBorder="1"/>
    <xf numFmtId="49" fontId="13" fillId="0" borderId="37" xfId="1" applyNumberFormat="1" applyFont="1" applyFill="1" applyBorder="1"/>
    <xf numFmtId="164" fontId="27" fillId="0" borderId="27" xfId="1" applyNumberFormat="1" applyFont="1" applyFill="1" applyBorder="1"/>
    <xf numFmtId="165" fontId="0" fillId="0" borderId="0" xfId="0" applyNumberFormat="1"/>
    <xf numFmtId="6" fontId="25" fillId="0" borderId="27" xfId="3" applyNumberFormat="1" applyBorder="1"/>
    <xf numFmtId="165" fontId="0" fillId="0" borderId="0" xfId="2" applyNumberFormat="1" applyFont="1" applyAlignment="1">
      <alignment horizontal="left"/>
    </xf>
    <xf numFmtId="164" fontId="9" fillId="0" borderId="41" xfId="1" applyNumberFormat="1" applyFont="1" applyFill="1" applyBorder="1"/>
    <xf numFmtId="49" fontId="9" fillId="0" borderId="48" xfId="0" applyNumberFormat="1" applyFont="1" applyBorder="1" applyAlignment="1">
      <alignment horizontal="left"/>
    </xf>
    <xf numFmtId="0" fontId="0" fillId="0" borderId="48" xfId="0" applyBorder="1" applyAlignment="1">
      <alignment horizontal="left"/>
    </xf>
    <xf numFmtId="165" fontId="0" fillId="0" borderId="49" xfId="2" applyNumberFormat="1" applyFont="1" applyBorder="1"/>
    <xf numFmtId="0" fontId="0" fillId="0" borderId="48" xfId="0" applyBorder="1" applyAlignment="1">
      <alignment horizontal="left" wrapText="1"/>
    </xf>
    <xf numFmtId="49" fontId="9" fillId="0" borderId="48" xfId="0" applyNumberFormat="1" applyFont="1" applyBorder="1" applyAlignment="1">
      <alignment horizontal="left" wrapText="1"/>
    </xf>
    <xf numFmtId="6" fontId="9" fillId="0" borderId="48" xfId="0" applyNumberFormat="1" applyFont="1" applyBorder="1" applyAlignment="1">
      <alignment horizontal="left" wrapText="1"/>
    </xf>
    <xf numFmtId="6" fontId="0" fillId="0" borderId="48" xfId="0" applyNumberFormat="1" applyBorder="1" applyAlignment="1">
      <alignment horizontal="left" wrapText="1"/>
    </xf>
    <xf numFmtId="0" fontId="11" fillId="3" borderId="38" xfId="0" applyFont="1" applyFill="1" applyBorder="1"/>
    <xf numFmtId="0" fontId="11" fillId="3" borderId="38" xfId="0" applyFont="1" applyFill="1" applyBorder="1" applyAlignment="1">
      <alignment horizontal="left"/>
    </xf>
    <xf numFmtId="165" fontId="0" fillId="3" borderId="40" xfId="2" applyNumberFormat="1" applyFont="1" applyFill="1" applyBorder="1"/>
    <xf numFmtId="49" fontId="20" fillId="0" borderId="0" xfId="0" applyNumberFormat="1" applyFont="1" applyAlignment="1">
      <alignment horizontal="left"/>
    </xf>
    <xf numFmtId="0" fontId="11" fillId="3" borderId="17" xfId="0" applyFont="1" applyFill="1" applyBorder="1" applyAlignment="1">
      <alignment horizontal="left"/>
    </xf>
    <xf numFmtId="0" fontId="0" fillId="3" borderId="17" xfId="0" applyFill="1" applyBorder="1"/>
    <xf numFmtId="0" fontId="0" fillId="3" borderId="38" xfId="0" applyFill="1" applyBorder="1" applyAlignment="1">
      <alignment horizontal="left" wrapText="1"/>
    </xf>
    <xf numFmtId="0" fontId="11" fillId="3" borderId="17" xfId="0" applyFont="1" applyFill="1" applyBorder="1"/>
    <xf numFmtId="0" fontId="0" fillId="3" borderId="38" xfId="0" applyFill="1" applyBorder="1" applyAlignment="1">
      <alignment horizontal="left"/>
    </xf>
    <xf numFmtId="0" fontId="0" fillId="3" borderId="40" xfId="0" applyFill="1" applyBorder="1" applyAlignment="1">
      <alignment horizontal="left"/>
    </xf>
    <xf numFmtId="0" fontId="0" fillId="0" borderId="48" xfId="0" applyBorder="1"/>
    <xf numFmtId="0" fontId="15" fillId="0" borderId="0" xfId="0" applyFont="1"/>
    <xf numFmtId="0" fontId="0" fillId="0" borderId="49" xfId="0" applyBorder="1" applyAlignment="1">
      <alignment horizontal="left"/>
    </xf>
    <xf numFmtId="0" fontId="9" fillId="0" borderId="49" xfId="0" applyFont="1" applyBorder="1" applyAlignment="1">
      <alignment horizontal="left"/>
    </xf>
    <xf numFmtId="0" fontId="15" fillId="0" borderId="0" xfId="0" applyFont="1" applyAlignment="1">
      <alignment horizontal="left"/>
    </xf>
    <xf numFmtId="0" fontId="0" fillId="0" borderId="50" xfId="0" applyBorder="1"/>
    <xf numFmtId="0" fontId="9" fillId="3" borderId="40" xfId="0" applyFont="1" applyFill="1" applyBorder="1" applyAlignment="1">
      <alignment horizontal="left"/>
    </xf>
    <xf numFmtId="49" fontId="9" fillId="3" borderId="38" xfId="0" applyNumberFormat="1" applyFont="1" applyFill="1" applyBorder="1" applyAlignment="1">
      <alignment horizontal="left" wrapText="1"/>
    </xf>
    <xf numFmtId="164" fontId="0" fillId="0" borderId="47" xfId="0" applyNumberFormat="1" applyBorder="1"/>
    <xf numFmtId="164" fontId="0" fillId="0" borderId="50" xfId="1" applyNumberFormat="1" applyFont="1" applyBorder="1"/>
    <xf numFmtId="164" fontId="0" fillId="0" borderId="35" xfId="1" applyNumberFormat="1" applyFont="1" applyBorder="1"/>
    <xf numFmtId="0" fontId="11" fillId="0" borderId="18" xfId="0" applyFont="1" applyBorder="1" applyAlignment="1">
      <alignment horizontal="left"/>
    </xf>
    <xf numFmtId="0" fontId="9" fillId="0" borderId="35" xfId="0" applyFont="1" applyBorder="1" applyAlignment="1">
      <alignment horizontal="left"/>
    </xf>
    <xf numFmtId="165" fontId="0" fillId="0" borderId="35" xfId="2" applyNumberFormat="1" applyFont="1" applyFill="1" applyBorder="1"/>
    <xf numFmtId="0" fontId="11" fillId="0" borderId="50" xfId="0" applyFont="1" applyBorder="1" applyAlignment="1">
      <alignment horizontal="left"/>
    </xf>
    <xf numFmtId="49" fontId="13" fillId="0" borderId="27" xfId="1" applyNumberFormat="1" applyFont="1" applyFill="1" applyBorder="1"/>
    <xf numFmtId="164" fontId="11" fillId="0" borderId="34" xfId="1" applyNumberFormat="1" applyFont="1" applyFill="1" applyBorder="1"/>
    <xf numFmtId="10" fontId="9" fillId="0" borderId="48" xfId="0" applyNumberFormat="1" applyFont="1" applyBorder="1" applyAlignment="1">
      <alignment horizontal="left"/>
    </xf>
    <xf numFmtId="9" fontId="9" fillId="0" borderId="48" xfId="0" applyNumberFormat="1" applyFont="1" applyBorder="1" applyAlignment="1">
      <alignment horizontal="left" wrapText="1"/>
    </xf>
    <xf numFmtId="0" fontId="11" fillId="0" borderId="51" xfId="0" applyFont="1" applyBorder="1" applyAlignment="1">
      <alignment horizontal="centerContinuous"/>
    </xf>
    <xf numFmtId="0" fontId="11" fillId="0" borderId="52" xfId="0" applyFont="1" applyBorder="1" applyAlignment="1">
      <alignment horizontal="centerContinuous"/>
    </xf>
    <xf numFmtId="0" fontId="26" fillId="0" borderId="42" xfId="3" applyFont="1" applyBorder="1" applyAlignment="1">
      <alignment horizontal="center" wrapText="1"/>
    </xf>
    <xf numFmtId="0" fontId="0" fillId="0" borderId="0" xfId="0" applyAlignment="1">
      <alignment horizontal="center"/>
    </xf>
    <xf numFmtId="0" fontId="26" fillId="0" borderId="4" xfId="3" applyFont="1" applyBorder="1" applyAlignment="1">
      <alignment horizontal="center" wrapText="1"/>
    </xf>
    <xf numFmtId="6" fontId="25" fillId="0" borderId="20" xfId="3" applyNumberFormat="1" applyBorder="1"/>
    <xf numFmtId="6" fontId="25" fillId="0" borderId="22" xfId="3" applyNumberFormat="1" applyBorder="1"/>
    <xf numFmtId="166" fontId="8" fillId="0" borderId="28" xfId="4" applyNumberFormat="1" applyFont="1" applyFill="1" applyBorder="1"/>
    <xf numFmtId="6" fontId="25" fillId="0" borderId="2" xfId="3" applyNumberFormat="1" applyBorder="1"/>
    <xf numFmtId="166" fontId="8" fillId="0" borderId="37" xfId="4" applyNumberFormat="1" applyFont="1" applyFill="1" applyBorder="1"/>
    <xf numFmtId="166" fontId="8" fillId="0" borderId="27" xfId="4" applyNumberFormat="1" applyFont="1" applyFill="1" applyBorder="1"/>
    <xf numFmtId="6" fontId="25" fillId="0" borderId="19" xfId="3" applyNumberFormat="1" applyBorder="1"/>
    <xf numFmtId="166" fontId="8" fillId="0" borderId="29" xfId="4" applyNumberFormat="1" applyFont="1" applyFill="1" applyBorder="1"/>
    <xf numFmtId="49" fontId="0" fillId="0" borderId="0" xfId="0" applyNumberFormat="1" applyAlignment="1">
      <alignment horizontal="left" wrapText="1"/>
    </xf>
    <xf numFmtId="165" fontId="0" fillId="0" borderId="49" xfId="2" quotePrefix="1" applyNumberFormat="1" applyFont="1" applyBorder="1"/>
    <xf numFmtId="0" fontId="11" fillId="0" borderId="46" xfId="0" applyFont="1" applyBorder="1"/>
    <xf numFmtId="0" fontId="11" fillId="0" borderId="10" xfId="0" applyFont="1" applyBorder="1"/>
    <xf numFmtId="0" fontId="11" fillId="0" borderId="47" xfId="0" applyFont="1" applyBorder="1"/>
    <xf numFmtId="0" fontId="0" fillId="0" borderId="49" xfId="0" applyBorder="1"/>
    <xf numFmtId="0" fontId="9" fillId="0" borderId="50" xfId="0" applyFont="1" applyBorder="1"/>
    <xf numFmtId="0" fontId="0" fillId="0" borderId="35" xfId="0" applyBorder="1"/>
    <xf numFmtId="0" fontId="0" fillId="0" borderId="47" xfId="0" applyBorder="1"/>
    <xf numFmtId="0" fontId="9" fillId="0" borderId="48" xfId="0" applyFont="1" applyBorder="1"/>
    <xf numFmtId="0" fontId="13" fillId="0" borderId="54" xfId="0" applyFont="1" applyBorder="1"/>
    <xf numFmtId="166" fontId="25" fillId="0" borderId="28" xfId="4" applyNumberFormat="1" applyFont="1" applyFill="1" applyBorder="1"/>
    <xf numFmtId="166" fontId="25" fillId="0" borderId="29" xfId="4" applyNumberFormat="1" applyFont="1" applyFill="1" applyBorder="1"/>
    <xf numFmtId="0" fontId="0" fillId="4" borderId="0" xfId="0" applyFill="1"/>
    <xf numFmtId="0" fontId="26" fillId="4" borderId="4" xfId="3" applyFont="1" applyFill="1" applyBorder="1" applyAlignment="1">
      <alignment wrapText="1"/>
    </xf>
    <xf numFmtId="6" fontId="25" fillId="4" borderId="14" xfId="3" applyNumberFormat="1" applyFill="1" applyBorder="1"/>
    <xf numFmtId="6" fontId="25" fillId="4" borderId="15" xfId="3" applyNumberFormat="1" applyFill="1" applyBorder="1"/>
    <xf numFmtId="6" fontId="25" fillId="4" borderId="16" xfId="3" applyNumberFormat="1" applyFill="1" applyBorder="1"/>
    <xf numFmtId="0" fontId="11" fillId="2" borderId="51" xfId="0" applyFont="1" applyFill="1" applyBorder="1" applyAlignment="1">
      <alignment horizontal="centerContinuous"/>
    </xf>
    <xf numFmtId="0" fontId="11" fillId="2" borderId="53" xfId="0" applyFont="1" applyFill="1" applyBorder="1" applyAlignment="1">
      <alignment horizontal="centerContinuous"/>
    </xf>
    <xf numFmtId="0" fontId="11" fillId="2" borderId="52" xfId="0" applyFont="1" applyFill="1" applyBorder="1" applyAlignment="1">
      <alignment horizontal="centerContinuous"/>
    </xf>
    <xf numFmtId="49" fontId="0" fillId="0" borderId="0" xfId="0" applyNumberFormat="1" applyAlignment="1">
      <alignment vertical="center" wrapText="1"/>
    </xf>
    <xf numFmtId="0" fontId="11" fillId="0" borderId="48" xfId="0" applyFont="1" applyBorder="1"/>
    <xf numFmtId="166" fontId="9" fillId="0" borderId="48" xfId="0" applyNumberFormat="1" applyFont="1" applyBorder="1" applyAlignment="1">
      <alignment horizontal="center"/>
    </xf>
    <xf numFmtId="49" fontId="9" fillId="0" borderId="50" xfId="0" applyNumberFormat="1" applyFont="1" applyBorder="1" applyAlignment="1">
      <alignment horizontal="center" wrapText="1"/>
    </xf>
    <xf numFmtId="0" fontId="9" fillId="0" borderId="0" xfId="0" applyFont="1" applyAlignment="1">
      <alignment horizontal="left"/>
    </xf>
    <xf numFmtId="164" fontId="0" fillId="0" borderId="0" xfId="1" applyNumberFormat="1" applyFont="1"/>
    <xf numFmtId="165" fontId="14" fillId="0" borderId="0" xfId="2" applyNumberFormat="1" applyFont="1" applyFill="1" applyBorder="1"/>
    <xf numFmtId="0" fontId="9" fillId="0" borderId="43" xfId="0" applyFont="1" applyBorder="1" applyAlignment="1">
      <alignment horizontal="left"/>
    </xf>
    <xf numFmtId="164" fontId="11" fillId="0" borderId="20" xfId="1" applyNumberFormat="1" applyFont="1" applyFill="1" applyBorder="1"/>
    <xf numFmtId="0" fontId="9" fillId="0" borderId="43" xfId="0" applyFont="1" applyBorder="1"/>
    <xf numFmtId="164" fontId="0" fillId="0" borderId="20" xfId="1" applyNumberFormat="1" applyFont="1" applyBorder="1"/>
    <xf numFmtId="164" fontId="0" fillId="0" borderId="22" xfId="1" applyNumberFormat="1" applyFont="1" applyBorder="1"/>
    <xf numFmtId="164" fontId="9" fillId="0" borderId="19" xfId="0" applyNumberFormat="1" applyFont="1" applyBorder="1"/>
    <xf numFmtId="164" fontId="13" fillId="0" borderId="27" xfId="1" applyNumberFormat="1" applyFont="1" applyBorder="1"/>
    <xf numFmtId="164" fontId="13" fillId="0" borderId="28" xfId="1" applyNumberFormat="1" applyFont="1" applyBorder="1"/>
    <xf numFmtId="164" fontId="13" fillId="0" borderId="29" xfId="0" applyNumberFormat="1" applyFont="1" applyBorder="1"/>
    <xf numFmtId="0" fontId="11" fillId="0" borderId="42" xfId="0" applyFont="1" applyBorder="1" applyAlignment="1">
      <alignment horizontal="right"/>
    </xf>
    <xf numFmtId="0" fontId="9" fillId="0" borderId="16" xfId="0" applyFont="1" applyBorder="1" applyAlignment="1">
      <alignment wrapText="1"/>
    </xf>
    <xf numFmtId="164" fontId="9" fillId="0" borderId="22" xfId="1" applyNumberFormat="1" applyFont="1" applyFill="1" applyBorder="1" applyAlignment="1">
      <alignment wrapText="1"/>
    </xf>
    <xf numFmtId="166" fontId="9" fillId="0" borderId="48" xfId="4" applyNumberFormat="1" applyFont="1" applyBorder="1" applyAlignment="1">
      <alignment horizontal="center" wrapText="1"/>
    </xf>
    <xf numFmtId="9" fontId="9" fillId="0" borderId="48" xfId="0" applyNumberFormat="1" applyFont="1" applyBorder="1" applyAlignment="1">
      <alignment horizontal="center" wrapText="1"/>
    </xf>
    <xf numFmtId="164" fontId="11" fillId="3" borderId="4" xfId="1" applyNumberFormat="1" applyFont="1" applyFill="1" applyBorder="1" applyAlignment="1">
      <alignment horizontal="center" vertical="center" wrapText="1"/>
    </xf>
    <xf numFmtId="0" fontId="11" fillId="0" borderId="4" xfId="0" applyFont="1" applyBorder="1"/>
    <xf numFmtId="165" fontId="0" fillId="0" borderId="38" xfId="0" applyNumberFormat="1" applyBorder="1"/>
    <xf numFmtId="0" fontId="0" fillId="0" borderId="40" xfId="0" applyBorder="1"/>
    <xf numFmtId="0" fontId="11" fillId="0" borderId="48" xfId="0" applyFont="1" applyBorder="1" applyAlignment="1">
      <alignment horizontal="left"/>
    </xf>
    <xf numFmtId="165" fontId="0" fillId="0" borderId="49" xfId="2" applyNumberFormat="1" applyFont="1" applyFill="1" applyBorder="1"/>
    <xf numFmtId="0" fontId="26" fillId="2" borderId="4" xfId="3" applyFont="1" applyFill="1" applyBorder="1" applyAlignment="1">
      <alignment horizontal="center" wrapText="1"/>
    </xf>
    <xf numFmtId="166" fontId="7" fillId="0" borderId="28" xfId="4" applyNumberFormat="1" applyFont="1" applyFill="1" applyBorder="1"/>
    <xf numFmtId="166" fontId="7" fillId="0" borderId="29" xfId="4" applyNumberFormat="1" applyFont="1" applyFill="1" applyBorder="1"/>
    <xf numFmtId="6" fontId="25" fillId="0" borderId="39" xfId="3" applyNumberFormat="1" applyBorder="1"/>
    <xf numFmtId="6" fontId="25" fillId="0" borderId="21" xfId="3" applyNumberFormat="1" applyBorder="1"/>
    <xf numFmtId="5" fontId="9" fillId="0" borderId="20" xfId="5" applyNumberFormat="1" applyFont="1" applyBorder="1" applyAlignment="1">
      <alignment horizontal="center" vertical="center"/>
    </xf>
    <xf numFmtId="5" fontId="9" fillId="0" borderId="22" xfId="5" applyNumberFormat="1" applyFont="1" applyBorder="1" applyAlignment="1">
      <alignment horizontal="center" vertical="center"/>
    </xf>
    <xf numFmtId="5" fontId="9" fillId="0" borderId="19" xfId="5" applyNumberFormat="1" applyFont="1" applyBorder="1" applyAlignment="1">
      <alignment horizontal="center" vertical="center"/>
    </xf>
    <xf numFmtId="6" fontId="25" fillId="0" borderId="23" xfId="3" applyNumberFormat="1" applyBorder="1"/>
    <xf numFmtId="0" fontId="11" fillId="0" borderId="0" xfId="0" applyFont="1" applyAlignment="1">
      <alignment horizontal="left" vertical="top"/>
    </xf>
    <xf numFmtId="168" fontId="0" fillId="0" borderId="0" xfId="0" applyNumberFormat="1"/>
    <xf numFmtId="6" fontId="25" fillId="0" borderId="30" xfId="3" applyNumberFormat="1" applyBorder="1"/>
    <xf numFmtId="6" fontId="25" fillId="0" borderId="55" xfId="3" applyNumberFormat="1" applyBorder="1"/>
    <xf numFmtId="6" fontId="25" fillId="0" borderId="56" xfId="3" applyNumberFormat="1" applyBorder="1"/>
    <xf numFmtId="0" fontId="9" fillId="0" borderId="43" xfId="0" applyFont="1" applyBorder="1" applyAlignment="1">
      <alignment horizontal="left" wrapText="1"/>
    </xf>
    <xf numFmtId="165" fontId="11" fillId="0" borderId="0" xfId="0" applyNumberFormat="1" applyFont="1"/>
    <xf numFmtId="164" fontId="0" fillId="0" borderId="46" xfId="0" applyNumberFormat="1" applyBorder="1"/>
    <xf numFmtId="165" fontId="25" fillId="0" borderId="27" xfId="2" applyNumberFormat="1" applyFont="1" applyFill="1" applyBorder="1"/>
    <xf numFmtId="165" fontId="7" fillId="0" borderId="28" xfId="2" applyNumberFormat="1" applyFont="1" applyFill="1" applyBorder="1"/>
    <xf numFmtId="165" fontId="7" fillId="0" borderId="29" xfId="2" applyNumberFormat="1" applyFont="1" applyFill="1" applyBorder="1"/>
    <xf numFmtId="0" fontId="28" fillId="0" borderId="0" xfId="8" applyFont="1" applyAlignment="1">
      <alignment horizontal="left" vertical="top" wrapText="1"/>
    </xf>
    <xf numFmtId="0" fontId="11" fillId="0" borderId="0" xfId="8" applyFont="1" applyAlignment="1">
      <alignment horizontal="left" vertical="top"/>
    </xf>
    <xf numFmtId="49" fontId="11" fillId="2" borderId="4" xfId="8" applyNumberFormat="1" applyFont="1" applyFill="1" applyBorder="1" applyAlignment="1">
      <alignment vertical="center" wrapText="1"/>
    </xf>
    <xf numFmtId="0" fontId="29" fillId="0" borderId="0" xfId="8" applyFont="1"/>
    <xf numFmtId="49" fontId="9" fillId="0" borderId="0" xfId="8" applyNumberFormat="1" applyAlignment="1">
      <alignment vertical="top" wrapText="1"/>
    </xf>
    <xf numFmtId="0" fontId="11" fillId="2" borderId="4" xfId="8" applyFont="1" applyFill="1" applyBorder="1" applyAlignment="1">
      <alignment horizontal="left" vertical="center"/>
    </xf>
    <xf numFmtId="49" fontId="11" fillId="2" borderId="4" xfId="8" applyNumberFormat="1" applyFont="1" applyFill="1" applyBorder="1" applyAlignment="1">
      <alignment horizontal="center" vertical="center" wrapText="1"/>
    </xf>
    <xf numFmtId="0" fontId="11" fillId="0" borderId="4" xfId="8" quotePrefix="1" applyFont="1" applyBorder="1"/>
    <xf numFmtId="0" fontId="9" fillId="0" borderId="0" xfId="8"/>
    <xf numFmtId="0" fontId="9" fillId="0" borderId="18" xfId="8" applyBorder="1"/>
    <xf numFmtId="6" fontId="9" fillId="0" borderId="0" xfId="8" applyNumberFormat="1"/>
    <xf numFmtId="166" fontId="9" fillId="0" borderId="0" xfId="4" applyNumberFormat="1" applyFont="1"/>
    <xf numFmtId="0" fontId="11" fillId="0" borderId="0" xfId="8" applyFont="1" applyAlignment="1">
      <alignment horizontal="left"/>
    </xf>
    <xf numFmtId="49" fontId="9" fillId="0" borderId="0" xfId="8" applyNumberFormat="1" applyAlignment="1">
      <alignment horizontal="right"/>
    </xf>
    <xf numFmtId="0" fontId="11" fillId="0" borderId="0" xfId="8" applyFont="1"/>
    <xf numFmtId="9" fontId="9" fillId="0" borderId="0" xfId="8" applyNumberFormat="1"/>
    <xf numFmtId="49" fontId="9" fillId="0" borderId="0" xfId="8" applyNumberFormat="1" applyAlignment="1">
      <alignment horizontal="left"/>
    </xf>
    <xf numFmtId="0" fontId="9" fillId="0" borderId="48" xfId="8" applyBorder="1" applyAlignment="1">
      <alignment horizontal="left"/>
    </xf>
    <xf numFmtId="165" fontId="9" fillId="0" borderId="49" xfId="2" applyNumberFormat="1" applyFont="1" applyBorder="1"/>
    <xf numFmtId="0" fontId="9" fillId="0" borderId="48" xfId="8" applyBorder="1" applyAlignment="1">
      <alignment horizontal="left" wrapText="1"/>
    </xf>
    <xf numFmtId="49" fontId="9" fillId="0" borderId="48" xfId="8" applyNumberFormat="1" applyBorder="1" applyAlignment="1">
      <alignment horizontal="left" wrapText="1"/>
    </xf>
    <xf numFmtId="6" fontId="9" fillId="0" borderId="48" xfId="8" applyNumberFormat="1" applyBorder="1" applyAlignment="1">
      <alignment horizontal="left" wrapText="1"/>
    </xf>
    <xf numFmtId="0" fontId="11" fillId="3" borderId="38" xfId="8" applyFont="1" applyFill="1" applyBorder="1"/>
    <xf numFmtId="0" fontId="11" fillId="3" borderId="38" xfId="8" applyFont="1" applyFill="1" applyBorder="1" applyAlignment="1">
      <alignment horizontal="left"/>
    </xf>
    <xf numFmtId="165" fontId="9" fillId="3" borderId="40" xfId="2" applyNumberFormat="1" applyFont="1" applyFill="1" applyBorder="1"/>
    <xf numFmtId="0" fontId="11" fillId="3" borderId="17" xfId="8" applyFont="1" applyFill="1" applyBorder="1" applyAlignment="1">
      <alignment horizontal="left"/>
    </xf>
    <xf numFmtId="0" fontId="9" fillId="3" borderId="17" xfId="8" applyFill="1" applyBorder="1"/>
    <xf numFmtId="0" fontId="9" fillId="3" borderId="38" xfId="8" applyFill="1" applyBorder="1" applyAlignment="1">
      <alignment horizontal="left" wrapText="1"/>
    </xf>
    <xf numFmtId="0" fontId="11" fillId="3" borderId="17" xfId="8" applyFont="1" applyFill="1" applyBorder="1"/>
    <xf numFmtId="0" fontId="9" fillId="3" borderId="38" xfId="8" applyFill="1" applyBorder="1" applyAlignment="1">
      <alignment horizontal="left"/>
    </xf>
    <xf numFmtId="0" fontId="9" fillId="3" borderId="40" xfId="8" applyFill="1" applyBorder="1" applyAlignment="1">
      <alignment horizontal="left"/>
    </xf>
    <xf numFmtId="0" fontId="9" fillId="0" borderId="48" xfId="8" applyBorder="1"/>
    <xf numFmtId="0" fontId="15" fillId="0" borderId="0" xfId="8" applyFont="1"/>
    <xf numFmtId="0" fontId="9" fillId="0" borderId="49" xfId="8" applyBorder="1" applyAlignment="1">
      <alignment horizontal="left"/>
    </xf>
    <xf numFmtId="0" fontId="15" fillId="0" borderId="0" xfId="8" applyFont="1" applyAlignment="1">
      <alignment horizontal="left"/>
    </xf>
    <xf numFmtId="0" fontId="9" fillId="0" borderId="50" xfId="8" applyBorder="1"/>
    <xf numFmtId="0" fontId="9" fillId="0" borderId="35" xfId="8" applyBorder="1" applyAlignment="1">
      <alignment horizontal="left"/>
    </xf>
    <xf numFmtId="49" fontId="9" fillId="3" borderId="38" xfId="8" applyNumberFormat="1" applyFill="1" applyBorder="1" applyAlignment="1">
      <alignment horizontal="left" wrapText="1"/>
    </xf>
    <xf numFmtId="0" fontId="11" fillId="0" borderId="18" xfId="8" applyFont="1" applyBorder="1" applyAlignment="1">
      <alignment horizontal="left"/>
    </xf>
    <xf numFmtId="0" fontId="11" fillId="0" borderId="50" xfId="8" applyFont="1" applyBorder="1" applyAlignment="1">
      <alignment horizontal="left"/>
    </xf>
    <xf numFmtId="9" fontId="9" fillId="0" borderId="48" xfId="8" applyNumberFormat="1" applyBorder="1" applyAlignment="1">
      <alignment horizontal="left" wrapText="1"/>
    </xf>
    <xf numFmtId="165" fontId="9" fillId="0" borderId="49" xfId="2" quotePrefix="1" applyNumberFormat="1" applyFont="1" applyBorder="1"/>
    <xf numFmtId="0" fontId="9" fillId="0" borderId="49" xfId="8" applyBorder="1"/>
    <xf numFmtId="0" fontId="9" fillId="0" borderId="35" xfId="8" applyBorder="1"/>
    <xf numFmtId="0" fontId="9" fillId="0" borderId="49" xfId="8" applyBorder="1" applyAlignment="1">
      <alignment horizontal="left" vertical="center"/>
    </xf>
    <xf numFmtId="165" fontId="9" fillId="0" borderId="4" xfId="2" applyNumberFormat="1" applyFont="1" applyBorder="1"/>
    <xf numFmtId="0" fontId="11" fillId="0" borderId="48" xfId="8" applyFont="1" applyBorder="1"/>
    <xf numFmtId="49" fontId="9" fillId="0" borderId="48" xfId="8" applyNumberFormat="1" applyBorder="1" applyAlignment="1">
      <alignment horizontal="center" wrapText="1"/>
    </xf>
    <xf numFmtId="166" fontId="9" fillId="0" borderId="48" xfId="8" applyNumberFormat="1" applyBorder="1" applyAlignment="1">
      <alignment horizontal="center"/>
    </xf>
    <xf numFmtId="0" fontId="9" fillId="0" borderId="35" xfId="8" applyBorder="1" applyAlignment="1">
      <alignment horizontal="left" vertical="center"/>
    </xf>
    <xf numFmtId="0" fontId="9" fillId="0" borderId="43" xfId="8" applyBorder="1"/>
    <xf numFmtId="9" fontId="9" fillId="0" borderId="49" xfId="8" applyNumberFormat="1" applyBorder="1" applyAlignment="1">
      <alignment horizontal="left" wrapText="1"/>
    </xf>
    <xf numFmtId="0" fontId="0" fillId="0" borderId="49" xfId="0" applyBorder="1" applyAlignment="1">
      <alignment horizontal="left" wrapText="1"/>
    </xf>
    <xf numFmtId="0" fontId="9" fillId="0" borderId="49" xfId="8" applyBorder="1" applyAlignment="1">
      <alignment horizontal="left" wrapText="1"/>
    </xf>
    <xf numFmtId="0" fontId="9" fillId="0" borderId="4" xfId="8" applyBorder="1"/>
    <xf numFmtId="165" fontId="0" fillId="0" borderId="4" xfId="2" applyNumberFormat="1" applyFont="1" applyBorder="1"/>
    <xf numFmtId="0" fontId="15" fillId="0" borderId="0" xfId="0" applyFont="1" applyAlignment="1">
      <alignment vertical="center"/>
    </xf>
    <xf numFmtId="5" fontId="9" fillId="0" borderId="14" xfId="5" applyNumberFormat="1" applyFont="1" applyBorder="1" applyAlignment="1">
      <alignment horizontal="center" vertical="center"/>
    </xf>
    <xf numFmtId="5" fontId="9" fillId="0" borderId="15" xfId="5" applyNumberFormat="1" applyFont="1" applyBorder="1" applyAlignment="1">
      <alignment horizontal="center" vertical="center"/>
    </xf>
    <xf numFmtId="5" fontId="9" fillId="0" borderId="16" xfId="5" applyNumberFormat="1" applyFont="1" applyBorder="1" applyAlignment="1">
      <alignment horizontal="center" vertical="center"/>
    </xf>
    <xf numFmtId="0" fontId="25" fillId="0" borderId="14" xfId="3" applyBorder="1" applyAlignment="1">
      <alignment horizontal="center" vertical="center"/>
    </xf>
    <xf numFmtId="0" fontId="25" fillId="0" borderId="15" xfId="3" applyBorder="1" applyAlignment="1">
      <alignment horizontal="center" vertical="center"/>
    </xf>
    <xf numFmtId="0" fontId="25" fillId="0" borderId="16" xfId="3" applyBorder="1" applyAlignment="1">
      <alignment horizontal="center" vertical="center"/>
    </xf>
    <xf numFmtId="0" fontId="20" fillId="0" borderId="0" xfId="0" applyFont="1"/>
    <xf numFmtId="165" fontId="20" fillId="0" borderId="0" xfId="2" applyNumberFormat="1" applyFont="1"/>
    <xf numFmtId="0" fontId="13" fillId="0" borderId="59" xfId="0" applyFont="1" applyBorder="1"/>
    <xf numFmtId="164" fontId="9" fillId="0" borderId="58" xfId="1" applyNumberFormat="1" applyFont="1" applyFill="1" applyBorder="1"/>
    <xf numFmtId="6" fontId="25" fillId="0" borderId="14" xfId="3" applyNumberFormat="1" applyBorder="1"/>
    <xf numFmtId="6" fontId="25" fillId="0" borderId="15" xfId="3" applyNumberFormat="1" applyBorder="1"/>
    <xf numFmtId="6" fontId="25" fillId="0" borderId="16" xfId="3" applyNumberFormat="1" applyBorder="1"/>
    <xf numFmtId="0" fontId="28" fillId="0" borderId="0" xfId="0" applyFont="1" applyAlignment="1">
      <alignment vertical="center"/>
    </xf>
    <xf numFmtId="0" fontId="20" fillId="0" borderId="0" xfId="0" applyFont="1" applyAlignment="1">
      <alignment horizontal="center"/>
    </xf>
    <xf numFmtId="164" fontId="20" fillId="0" borderId="0" xfId="0" applyNumberFormat="1" applyFont="1" applyAlignment="1">
      <alignment horizontal="center"/>
    </xf>
    <xf numFmtId="0" fontId="0" fillId="0" borderId="20" xfId="0" applyBorder="1" applyAlignment="1">
      <alignment horizontal="center"/>
    </xf>
    <xf numFmtId="0" fontId="0" fillId="0" borderId="22" xfId="0" applyBorder="1" applyAlignment="1">
      <alignment horizontal="center"/>
    </xf>
    <xf numFmtId="0" fontId="20" fillId="0" borderId="22" xfId="0" applyFont="1" applyBorder="1" applyAlignment="1">
      <alignment horizontal="center"/>
    </xf>
    <xf numFmtId="0" fontId="20" fillId="0" borderId="28" xfId="0" applyFont="1" applyBorder="1" applyAlignment="1">
      <alignment horizontal="center"/>
    </xf>
    <xf numFmtId="0" fontId="20" fillId="0" borderId="19" xfId="0" applyFont="1" applyBorder="1" applyAlignment="1">
      <alignment horizontal="center"/>
    </xf>
    <xf numFmtId="0" fontId="20" fillId="0" borderId="29" xfId="0" applyFont="1" applyBorder="1" applyAlignment="1">
      <alignment horizontal="center"/>
    </xf>
    <xf numFmtId="0" fontId="20" fillId="0" borderId="20" xfId="0" applyFont="1" applyBorder="1" applyAlignment="1">
      <alignment horizontal="center"/>
    </xf>
    <xf numFmtId="0" fontId="20" fillId="0" borderId="27" xfId="0" applyFont="1" applyBorder="1" applyAlignment="1">
      <alignment horizontal="center"/>
    </xf>
    <xf numFmtId="165" fontId="20" fillId="0" borderId="19" xfId="0" applyNumberFormat="1" applyFont="1" applyBorder="1" applyAlignment="1">
      <alignment horizontal="center"/>
    </xf>
    <xf numFmtId="0" fontId="28" fillId="0" borderId="0" xfId="0" applyFont="1" applyAlignment="1">
      <alignment horizontal="left" vertical="center"/>
    </xf>
    <xf numFmtId="0" fontId="32" fillId="2" borderId="4" xfId="3" applyFont="1" applyFill="1" applyBorder="1" applyAlignment="1">
      <alignment wrapText="1"/>
    </xf>
    <xf numFmtId="0" fontId="20" fillId="0" borderId="24" xfId="0" applyFont="1" applyBorder="1" applyAlignment="1">
      <alignment horizontal="center"/>
    </xf>
    <xf numFmtId="0" fontId="20" fillId="0" borderId="32" xfId="0" applyFont="1" applyBorder="1" applyAlignment="1">
      <alignment horizontal="center"/>
    </xf>
    <xf numFmtId="164" fontId="9" fillId="0" borderId="24" xfId="1" applyNumberFormat="1" applyFont="1" applyFill="1" applyBorder="1" applyAlignment="1">
      <alignment horizontal="center"/>
    </xf>
    <xf numFmtId="49" fontId="13" fillId="0" borderId="32" xfId="1" applyNumberFormat="1" applyFont="1" applyFill="1" applyBorder="1"/>
    <xf numFmtId="0" fontId="9" fillId="0" borderId="0" xfId="0" quotePrefix="1" applyFont="1"/>
    <xf numFmtId="164" fontId="11" fillId="0" borderId="4" xfId="1" applyNumberFormat="1" applyFont="1" applyFill="1" applyBorder="1"/>
    <xf numFmtId="0" fontId="20" fillId="0" borderId="41" xfId="0" applyFont="1" applyBorder="1" applyAlignment="1">
      <alignment horizontal="center"/>
    </xf>
    <xf numFmtId="0" fontId="20" fillId="0" borderId="37" xfId="0" applyFont="1" applyBorder="1" applyAlignment="1">
      <alignment horizontal="center"/>
    </xf>
    <xf numFmtId="0" fontId="9" fillId="0" borderId="57" xfId="0" applyFont="1" applyBorder="1"/>
    <xf numFmtId="164" fontId="9" fillId="0" borderId="58" xfId="1" applyNumberFormat="1" applyFont="1" applyFill="1" applyBorder="1" applyAlignment="1">
      <alignment horizontal="center"/>
    </xf>
    <xf numFmtId="0" fontId="20" fillId="0" borderId="58" xfId="0" applyFont="1" applyBorder="1" applyAlignment="1">
      <alignment horizontal="center"/>
    </xf>
    <xf numFmtId="0" fontId="20" fillId="0" borderId="59" xfId="0" applyFont="1" applyBorder="1" applyAlignment="1">
      <alignment horizontal="center"/>
    </xf>
    <xf numFmtId="0" fontId="20" fillId="0" borderId="0" xfId="0" applyFont="1" applyAlignment="1">
      <alignment horizontal="right"/>
    </xf>
    <xf numFmtId="166" fontId="4" fillId="0" borderId="28" xfId="4" applyNumberFormat="1" applyFont="1" applyFill="1" applyBorder="1"/>
    <xf numFmtId="166" fontId="4" fillId="0" borderId="29" xfId="4" applyNumberFormat="1" applyFont="1" applyFill="1" applyBorder="1"/>
    <xf numFmtId="0" fontId="11" fillId="0" borderId="0" xfId="0" applyFont="1" applyAlignment="1">
      <alignment vertical="center"/>
    </xf>
    <xf numFmtId="49" fontId="9" fillId="0" borderId="48" xfId="8" applyNumberFormat="1" applyBorder="1" applyAlignment="1">
      <alignment vertical="top" wrapText="1"/>
    </xf>
    <xf numFmtId="49" fontId="9" fillId="0" borderId="46" xfId="8" applyNumberFormat="1" applyBorder="1" applyAlignment="1">
      <alignment vertical="top" wrapText="1"/>
    </xf>
    <xf numFmtId="49" fontId="9" fillId="0" borderId="47" xfId="8" applyNumberFormat="1" applyBorder="1" applyAlignment="1">
      <alignment vertical="top" wrapText="1"/>
    </xf>
    <xf numFmtId="0" fontId="34" fillId="0" borderId="0" xfId="0" applyFont="1" applyAlignment="1">
      <alignment horizontal="left" vertical="center"/>
    </xf>
    <xf numFmtId="0" fontId="35" fillId="3" borderId="4" xfId="0" applyFont="1" applyFill="1" applyBorder="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left" vertical="center"/>
    </xf>
    <xf numFmtId="0" fontId="34" fillId="0" borderId="0" xfId="0" applyFont="1" applyAlignment="1">
      <alignment horizontal="left"/>
    </xf>
    <xf numFmtId="0" fontId="34" fillId="3" borderId="33" xfId="0" applyFont="1" applyFill="1" applyBorder="1" applyAlignment="1">
      <alignment horizontal="left" vertical="center"/>
    </xf>
    <xf numFmtId="1" fontId="36" fillId="3" borderId="6" xfId="0" applyNumberFormat="1" applyFont="1" applyFill="1" applyBorder="1" applyAlignment="1">
      <alignment horizontal="center" vertical="center" wrapText="1"/>
    </xf>
    <xf numFmtId="0" fontId="34" fillId="3" borderId="6" xfId="0" applyFont="1" applyFill="1" applyBorder="1" applyAlignment="1">
      <alignment horizontal="left" vertical="center" wrapText="1"/>
    </xf>
    <xf numFmtId="165" fontId="34" fillId="3" borderId="34" xfId="2" applyNumberFormat="1" applyFont="1" applyFill="1" applyBorder="1" applyAlignment="1">
      <alignment horizontal="center" vertical="center" wrapText="1"/>
    </xf>
    <xf numFmtId="0" fontId="36" fillId="0" borderId="0" xfId="0" applyFont="1" applyAlignment="1">
      <alignment horizontal="center" vertical="center" wrapText="1"/>
    </xf>
    <xf numFmtId="165" fontId="34" fillId="3" borderId="4" xfId="2" applyNumberFormat="1" applyFont="1" applyFill="1" applyBorder="1" applyAlignment="1">
      <alignment horizontal="center" vertical="center" wrapText="1"/>
    </xf>
    <xf numFmtId="0" fontId="34" fillId="0" borderId="0" xfId="0" applyFont="1"/>
    <xf numFmtId="0" fontId="35" fillId="0" borderId="0" xfId="0" applyFont="1" applyAlignment="1">
      <alignment horizontal="center"/>
    </xf>
    <xf numFmtId="1" fontId="36" fillId="0" borderId="0" xfId="0" applyNumberFormat="1" applyFont="1" applyAlignment="1">
      <alignment horizontal="center" vertical="center" wrapText="1"/>
    </xf>
    <xf numFmtId="0" fontId="34" fillId="0" borderId="0" xfId="0" applyFont="1" applyAlignment="1">
      <alignment horizontal="left" vertical="center" wrapText="1"/>
    </xf>
    <xf numFmtId="165" fontId="34" fillId="0" borderId="0" xfId="2" applyNumberFormat="1" applyFont="1" applyAlignment="1">
      <alignment horizontal="center" vertical="center" wrapText="1"/>
    </xf>
    <xf numFmtId="0" fontId="34" fillId="3" borderId="20" xfId="0" applyFont="1" applyFill="1" applyBorder="1" applyAlignment="1">
      <alignment horizontal="left" vertical="center"/>
    </xf>
    <xf numFmtId="0" fontId="34" fillId="3" borderId="13" xfId="0" applyFont="1" applyFill="1" applyBorder="1" applyAlignment="1">
      <alignment horizontal="center" vertical="center"/>
    </xf>
    <xf numFmtId="0" fontId="34" fillId="3" borderId="13" xfId="0" applyFont="1" applyFill="1" applyBorder="1" applyAlignment="1">
      <alignment horizontal="left" vertical="center" wrapText="1"/>
    </xf>
    <xf numFmtId="165" fontId="34" fillId="3" borderId="27" xfId="2" applyNumberFormat="1" applyFont="1" applyFill="1" applyBorder="1" applyAlignment="1">
      <alignment horizontal="center" vertical="center" wrapText="1"/>
    </xf>
    <xf numFmtId="165" fontId="34" fillId="3" borderId="44" xfId="2" applyNumberFormat="1" applyFont="1" applyFill="1" applyBorder="1" applyAlignment="1">
      <alignment horizontal="center" vertical="center" wrapText="1"/>
    </xf>
    <xf numFmtId="0" fontId="34" fillId="3" borderId="19" xfId="0" applyFont="1" applyFill="1" applyBorder="1" applyAlignment="1">
      <alignment horizontal="left" vertical="center"/>
    </xf>
    <xf numFmtId="0" fontId="34" fillId="3" borderId="12" xfId="0" applyFont="1" applyFill="1" applyBorder="1" applyAlignment="1">
      <alignment horizontal="center" vertical="center"/>
    </xf>
    <xf numFmtId="0" fontId="34" fillId="3" borderId="12" xfId="0" applyFont="1" applyFill="1" applyBorder="1" applyAlignment="1">
      <alignment horizontal="left" vertical="center" wrapText="1"/>
    </xf>
    <xf numFmtId="165" fontId="34" fillId="3" borderId="29" xfId="2" applyNumberFormat="1" applyFont="1" applyFill="1" applyBorder="1" applyAlignment="1">
      <alignment horizontal="center" vertical="center" wrapText="1"/>
    </xf>
    <xf numFmtId="165" fontId="34" fillId="3" borderId="42" xfId="2" applyNumberFormat="1" applyFont="1" applyFill="1" applyBorder="1" applyAlignment="1">
      <alignment horizontal="center" vertical="center" wrapText="1"/>
    </xf>
    <xf numFmtId="0" fontId="35" fillId="0" borderId="0" xfId="0" applyFont="1" applyAlignment="1">
      <alignment horizontal="left"/>
    </xf>
    <xf numFmtId="165" fontId="34" fillId="0" borderId="0" xfId="2" applyNumberFormat="1" applyFont="1" applyBorder="1" applyAlignment="1">
      <alignment horizontal="center" vertical="center" wrapText="1"/>
    </xf>
    <xf numFmtId="0" fontId="34" fillId="0" borderId="20" xfId="0" applyFont="1" applyBorder="1" applyAlignment="1">
      <alignment horizontal="left" vertical="center"/>
    </xf>
    <xf numFmtId="0" fontId="34" fillId="0" borderId="13" xfId="0" applyFont="1" applyBorder="1" applyAlignment="1">
      <alignment horizontal="center" vertical="center"/>
    </xf>
    <xf numFmtId="0" fontId="34" fillId="0" borderId="13" xfId="0" applyFont="1" applyBorder="1" applyAlignment="1">
      <alignment horizontal="left" vertical="center" wrapText="1"/>
    </xf>
    <xf numFmtId="165" fontId="34" fillId="0" borderId="27" xfId="2" applyNumberFormat="1" applyFont="1" applyBorder="1" applyAlignment="1">
      <alignment horizontal="center" vertical="center" wrapText="1"/>
    </xf>
    <xf numFmtId="165" fontId="34" fillId="0" borderId="44" xfId="2" applyNumberFormat="1" applyFont="1" applyBorder="1" applyAlignment="1">
      <alignment horizontal="center" vertical="center" wrapText="1"/>
    </xf>
    <xf numFmtId="0" fontId="34" fillId="0" borderId="22" xfId="0" applyFont="1" applyBorder="1" applyAlignment="1">
      <alignment horizontal="left" vertical="center"/>
    </xf>
    <xf numFmtId="0" fontId="34" fillId="0" borderId="1" xfId="0" applyFont="1" applyBorder="1" applyAlignment="1">
      <alignment horizontal="center" vertical="center"/>
    </xf>
    <xf numFmtId="0" fontId="34" fillId="0" borderId="1" xfId="0" applyFont="1" applyBorder="1" applyAlignment="1">
      <alignment horizontal="left" vertical="center" wrapText="1"/>
    </xf>
    <xf numFmtId="165" fontId="34" fillId="0" borderId="28" xfId="2" applyNumberFormat="1" applyFont="1" applyBorder="1" applyAlignment="1">
      <alignment horizontal="center" vertical="center" wrapText="1"/>
    </xf>
    <xf numFmtId="165" fontId="34" fillId="0" borderId="43" xfId="2" applyNumberFormat="1" applyFont="1" applyBorder="1" applyAlignment="1">
      <alignment horizontal="center" vertical="center" wrapText="1"/>
    </xf>
    <xf numFmtId="0" fontId="36" fillId="0" borderId="0" xfId="0" applyFont="1" applyAlignment="1">
      <alignment horizontal="left" vertical="center" wrapText="1"/>
    </xf>
    <xf numFmtId="165" fontId="34" fillId="0" borderId="43" xfId="2" applyNumberFormat="1" applyFont="1" applyBorder="1" applyAlignment="1">
      <alignment horizontal="left" vertical="center" wrapText="1"/>
    </xf>
    <xf numFmtId="0" fontId="34" fillId="0" borderId="19" xfId="0" applyFont="1" applyBorder="1"/>
    <xf numFmtId="0" fontId="34" fillId="0" borderId="12" xfId="0" applyFont="1" applyBorder="1"/>
    <xf numFmtId="0" fontId="34" fillId="0" borderId="12" xfId="0" applyFont="1" applyBorder="1" applyAlignment="1">
      <alignment wrapText="1"/>
    </xf>
    <xf numFmtId="165" fontId="34" fillId="0" borderId="29" xfId="2" applyNumberFormat="1" applyFont="1" applyBorder="1" applyAlignment="1">
      <alignment horizontal="center" vertical="center" wrapText="1"/>
    </xf>
    <xf numFmtId="165" fontId="34" fillId="0" borderId="42" xfId="2" applyNumberFormat="1" applyFont="1" applyBorder="1" applyAlignment="1">
      <alignment horizontal="center" vertical="center" wrapText="1"/>
    </xf>
    <xf numFmtId="0" fontId="3" fillId="0" borderId="0" xfId="0" applyFont="1"/>
    <xf numFmtId="0" fontId="35" fillId="0" borderId="0" xfId="0" applyFont="1" applyAlignment="1">
      <alignment horizontal="left" vertical="center" wrapText="1"/>
    </xf>
    <xf numFmtId="165" fontId="35" fillId="0" borderId="11" xfId="2" applyNumberFormat="1" applyFont="1" applyBorder="1" applyAlignment="1">
      <alignment horizontal="center" vertical="center" wrapText="1"/>
    </xf>
    <xf numFmtId="0" fontId="34" fillId="0" borderId="33" xfId="0" applyFont="1" applyBorder="1" applyAlignment="1">
      <alignment horizontal="left"/>
    </xf>
    <xf numFmtId="1" fontId="36" fillId="0" borderId="6" xfId="0" applyNumberFormat="1" applyFont="1" applyBorder="1" applyAlignment="1">
      <alignment horizontal="center" vertical="center" wrapText="1"/>
    </xf>
    <xf numFmtId="0" fontId="34" fillId="0" borderId="6" xfId="0" applyFont="1" applyBorder="1" applyAlignment="1">
      <alignment horizontal="left" vertical="center" wrapText="1"/>
    </xf>
    <xf numFmtId="165" fontId="34" fillId="0" borderId="6" xfId="2" applyNumberFormat="1" applyFont="1" applyFill="1" applyBorder="1" applyAlignment="1">
      <alignment horizontal="center" vertical="center" wrapText="1"/>
    </xf>
    <xf numFmtId="0" fontId="37" fillId="0" borderId="0" xfId="0" applyFont="1" applyAlignment="1">
      <alignment horizontal="center"/>
    </xf>
    <xf numFmtId="0" fontId="34" fillId="0" borderId="33" xfId="0" applyFont="1" applyBorder="1" applyAlignment="1">
      <alignment horizontal="left" vertical="center" wrapText="1"/>
    </xf>
    <xf numFmtId="165" fontId="34" fillId="0" borderId="6" xfId="2" applyNumberFormat="1" applyFont="1" applyBorder="1" applyAlignment="1">
      <alignment horizontal="center" vertical="center" wrapText="1"/>
    </xf>
    <xf numFmtId="0" fontId="34" fillId="0" borderId="0" xfId="0" applyFont="1" applyAlignment="1">
      <alignment horizontal="center" vertical="center" wrapText="1"/>
    </xf>
    <xf numFmtId="165" fontId="35" fillId="0" borderId="60" xfId="2" applyNumberFormat="1" applyFont="1" applyBorder="1" applyAlignment="1">
      <alignment horizontal="center" vertical="center" wrapText="1"/>
    </xf>
    <xf numFmtId="0" fontId="35" fillId="0" borderId="0" xfId="0" applyFont="1"/>
    <xf numFmtId="0" fontId="13" fillId="0" borderId="27" xfId="0" applyFont="1" applyBorder="1" applyAlignment="1">
      <alignment horizontal="center"/>
    </xf>
    <xf numFmtId="0" fontId="39" fillId="2" borderId="4" xfId="3" applyFont="1" applyFill="1" applyBorder="1" applyAlignment="1">
      <alignment wrapText="1"/>
    </xf>
    <xf numFmtId="10" fontId="9" fillId="0" borderId="0" xfId="0" applyNumberFormat="1" applyFont="1"/>
    <xf numFmtId="0" fontId="11" fillId="0" borderId="46" xfId="8" applyFont="1" applyBorder="1" applyAlignment="1">
      <alignment horizontal="left"/>
    </xf>
    <xf numFmtId="0" fontId="11" fillId="0" borderId="10" xfId="8" applyFont="1" applyBorder="1" applyAlignment="1">
      <alignment horizontal="left"/>
    </xf>
    <xf numFmtId="0" fontId="11" fillId="0" borderId="48" xfId="8" applyFont="1" applyBorder="1" applyAlignment="1">
      <alignment horizontal="left"/>
    </xf>
    <xf numFmtId="0" fontId="41" fillId="0" borderId="0" xfId="8" applyFont="1" applyAlignment="1">
      <alignment vertical="center"/>
    </xf>
    <xf numFmtId="43" fontId="9" fillId="0" borderId="22" xfId="1" applyFont="1" applyFill="1" applyBorder="1"/>
    <xf numFmtId="0" fontId="23" fillId="3" borderId="4" xfId="0" applyFont="1" applyFill="1" applyBorder="1" applyAlignment="1">
      <alignment horizontal="left" vertical="center" wrapText="1"/>
    </xf>
    <xf numFmtId="0" fontId="20" fillId="0" borderId="22" xfId="0" quotePrefix="1" applyFont="1" applyBorder="1" applyAlignment="1">
      <alignment horizontal="center"/>
    </xf>
    <xf numFmtId="49" fontId="13" fillId="0" borderId="59" xfId="1" applyNumberFormat="1" applyFont="1" applyFill="1" applyBorder="1"/>
    <xf numFmtId="0" fontId="13" fillId="0" borderId="31" xfId="0" applyFont="1" applyBorder="1"/>
    <xf numFmtId="0" fontId="13" fillId="0" borderId="26" xfId="0" applyFont="1" applyBorder="1"/>
    <xf numFmtId="164" fontId="27" fillId="0" borderId="45" xfId="1" applyNumberFormat="1" applyFont="1" applyFill="1" applyBorder="1"/>
    <xf numFmtId="49" fontId="13" fillId="0" borderId="31" xfId="1" applyNumberFormat="1" applyFont="1" applyFill="1" applyBorder="1"/>
    <xf numFmtId="49" fontId="13" fillId="0" borderId="45" xfId="1" applyNumberFormat="1" applyFont="1" applyFill="1" applyBorder="1"/>
    <xf numFmtId="49" fontId="13" fillId="0" borderId="5" xfId="1" applyNumberFormat="1" applyFont="1" applyFill="1" applyBorder="1"/>
    <xf numFmtId="49" fontId="13" fillId="0" borderId="54" xfId="1" applyNumberFormat="1" applyFont="1" applyFill="1" applyBorder="1"/>
    <xf numFmtId="0" fontId="40" fillId="2" borderId="4" xfId="3" applyFont="1" applyFill="1" applyBorder="1" applyAlignment="1">
      <alignment horizontal="center" wrapText="1"/>
    </xf>
    <xf numFmtId="6" fontId="25" fillId="0" borderId="27" xfId="3" applyNumberFormat="1" applyBorder="1" applyAlignment="1">
      <alignment horizontal="center"/>
    </xf>
    <xf numFmtId="6" fontId="25" fillId="0" borderId="28" xfId="3" applyNumberFormat="1" applyBorder="1" applyAlignment="1">
      <alignment horizontal="center"/>
    </xf>
    <xf numFmtId="6" fontId="25" fillId="0" borderId="29" xfId="3" applyNumberFormat="1" applyBorder="1" applyAlignment="1">
      <alignment horizontal="center"/>
    </xf>
    <xf numFmtId="164" fontId="11" fillId="0" borderId="0" xfId="1" applyNumberFormat="1" applyFont="1"/>
    <xf numFmtId="6" fontId="26" fillId="0" borderId="30" xfId="3" applyNumberFormat="1" applyFont="1" applyBorder="1"/>
    <xf numFmtId="6" fontId="26" fillId="0" borderId="55" xfId="3" applyNumberFormat="1" applyFont="1" applyBorder="1"/>
    <xf numFmtId="6" fontId="2" fillId="0" borderId="27" xfId="3" applyNumberFormat="1" applyFont="1" applyBorder="1"/>
    <xf numFmtId="6" fontId="2" fillId="0" borderId="28" xfId="3" applyNumberFormat="1" applyFont="1" applyBorder="1"/>
    <xf numFmtId="6" fontId="2" fillId="0" borderId="29" xfId="3" applyNumberFormat="1" applyFont="1" applyBorder="1"/>
    <xf numFmtId="6" fontId="26" fillId="0" borderId="61" xfId="3" applyNumberFormat="1" applyFont="1" applyBorder="1"/>
    <xf numFmtId="164" fontId="0" fillId="0" borderId="0" xfId="1" applyNumberFormat="1" applyFont="1" applyFill="1"/>
    <xf numFmtId="164" fontId="11" fillId="0" borderId="0" xfId="1" applyNumberFormat="1" applyFont="1" applyFill="1" applyAlignment="1">
      <alignment horizontal="center"/>
    </xf>
    <xf numFmtId="0" fontId="13" fillId="0" borderId="6" xfId="0" applyFont="1" applyBorder="1"/>
    <xf numFmtId="14" fontId="11" fillId="0" borderId="0" xfId="0" applyNumberFormat="1" applyFont="1" applyAlignment="1">
      <alignment horizontal="center"/>
    </xf>
    <xf numFmtId="0" fontId="39" fillId="2" borderId="40" xfId="3" applyFont="1" applyFill="1" applyBorder="1" applyAlignment="1">
      <alignment wrapText="1"/>
    </xf>
    <xf numFmtId="6" fontId="26" fillId="0" borderId="45" xfId="3" applyNumberFormat="1" applyFont="1" applyBorder="1"/>
    <xf numFmtId="6" fontId="26" fillId="0" borderId="31" xfId="3" applyNumberFormat="1" applyFont="1" applyBorder="1"/>
    <xf numFmtId="6" fontId="26" fillId="0" borderId="26" xfId="3" applyNumberFormat="1" applyFont="1" applyBorder="1"/>
    <xf numFmtId="0" fontId="39" fillId="0" borderId="44" xfId="3" applyFont="1" applyBorder="1" applyAlignment="1">
      <alignment wrapText="1"/>
    </xf>
    <xf numFmtId="6" fontId="2" fillId="0" borderId="43" xfId="3" applyNumberFormat="1" applyFont="1" applyBorder="1"/>
    <xf numFmtId="6" fontId="2" fillId="0" borderId="42" xfId="3" applyNumberFormat="1" applyFont="1" applyBorder="1"/>
    <xf numFmtId="6" fontId="1" fillId="0" borderId="55" xfId="3" applyNumberFormat="1" applyFont="1" applyBorder="1"/>
    <xf numFmtId="0" fontId="11" fillId="0" borderId="0" xfId="8" quotePrefix="1" applyFont="1"/>
    <xf numFmtId="165" fontId="9" fillId="0" borderId="0" xfId="2" applyNumberFormat="1" applyFont="1" applyBorder="1"/>
    <xf numFmtId="0" fontId="27" fillId="0" borderId="0" xfId="0" applyFont="1"/>
    <xf numFmtId="0" fontId="11" fillId="3" borderId="46" xfId="8" applyFont="1" applyFill="1" applyBorder="1" applyAlignment="1">
      <alignment horizontal="center" vertical="center"/>
    </xf>
    <xf numFmtId="0" fontId="11" fillId="3" borderId="10" xfId="8" applyFont="1" applyFill="1" applyBorder="1" applyAlignment="1">
      <alignment horizontal="center" vertical="center"/>
    </xf>
    <xf numFmtId="0" fontId="16" fillId="0" borderId="0" xfId="0" applyFont="1" applyAlignment="1">
      <alignment horizontal="center"/>
    </xf>
    <xf numFmtId="0" fontId="22" fillId="0" borderId="0" xfId="0" applyFont="1" applyAlignment="1">
      <alignment horizontal="center"/>
    </xf>
    <xf numFmtId="0" fontId="10" fillId="0" borderId="0" xfId="0" applyFont="1" applyAlignment="1">
      <alignment horizontal="centerContinuous"/>
    </xf>
    <xf numFmtId="0" fontId="12" fillId="0" borderId="0" xfId="0" applyFont="1" applyAlignment="1">
      <alignment horizontal="center"/>
    </xf>
    <xf numFmtId="0" fontId="12" fillId="0" borderId="0" xfId="0" applyFont="1"/>
    <xf numFmtId="164" fontId="9" fillId="0" borderId="0" xfId="0" applyNumberFormat="1" applyFont="1"/>
    <xf numFmtId="0" fontId="12" fillId="0" borderId="0" xfId="0" applyFont="1" applyAlignment="1">
      <alignment horizontal="right"/>
    </xf>
    <xf numFmtId="0" fontId="17" fillId="0" borderId="0" xfId="0" applyFont="1" applyAlignment="1">
      <alignment horizontal="right"/>
    </xf>
    <xf numFmtId="0" fontId="18" fillId="0" borderId="0" xfId="0" applyFont="1" applyAlignment="1">
      <alignment horizontal="right" wrapText="1"/>
    </xf>
    <xf numFmtId="165" fontId="20" fillId="0" borderId="0" xfId="2" applyNumberFormat="1" applyFont="1" applyBorder="1"/>
    <xf numFmtId="0" fontId="9" fillId="0" borderId="15" xfId="0" applyFont="1" applyBorder="1" applyAlignment="1">
      <alignment horizontal="left" wrapText="1"/>
    </xf>
    <xf numFmtId="164" fontId="9" fillId="0" borderId="16" xfId="1" applyNumberFormat="1" applyFont="1" applyFill="1" applyBorder="1"/>
    <xf numFmtId="0" fontId="13" fillId="0" borderId="9" xfId="0" applyFont="1" applyBorder="1"/>
    <xf numFmtId="49" fontId="20" fillId="0" borderId="14" xfId="4" applyNumberFormat="1" applyFont="1" applyFill="1" applyBorder="1" applyAlignment="1">
      <alignment horizontal="right"/>
    </xf>
    <xf numFmtId="49" fontId="20" fillId="0" borderId="0" xfId="1" applyNumberFormat="1" applyFont="1"/>
    <xf numFmtId="49" fontId="18" fillId="0" borderId="0" xfId="1" applyNumberFormat="1" applyFont="1"/>
    <xf numFmtId="49" fontId="18" fillId="3" borderId="4" xfId="1" applyNumberFormat="1" applyFont="1" applyFill="1" applyBorder="1" applyAlignment="1">
      <alignment horizontal="center" vertical="center" wrapText="1"/>
    </xf>
    <xf numFmtId="49" fontId="20" fillId="0" borderId="20" xfId="1" applyNumberFormat="1" applyFont="1" applyFill="1" applyBorder="1"/>
    <xf numFmtId="49" fontId="20" fillId="0" borderId="22" xfId="1" applyNumberFormat="1" applyFont="1" applyFill="1" applyBorder="1"/>
    <xf numFmtId="49" fontId="20" fillId="0" borderId="41" xfId="1" applyNumberFormat="1" applyFont="1" applyFill="1" applyBorder="1"/>
    <xf numFmtId="49" fontId="20" fillId="0" borderId="19" xfId="1" applyNumberFormat="1" applyFont="1" applyFill="1" applyBorder="1"/>
    <xf numFmtId="49" fontId="18" fillId="0" borderId="0" xfId="1" applyNumberFormat="1" applyFont="1" applyFill="1" applyBorder="1"/>
    <xf numFmtId="49" fontId="42" fillId="0" borderId="20" xfId="1" applyNumberFormat="1" applyFont="1" applyFill="1" applyBorder="1"/>
    <xf numFmtId="49" fontId="20" fillId="0" borderId="24" xfId="1" applyNumberFormat="1" applyFont="1" applyFill="1" applyBorder="1"/>
    <xf numFmtId="49" fontId="20" fillId="0" borderId="24" xfId="1" applyNumberFormat="1" applyFont="1" applyFill="1" applyBorder="1" applyAlignment="1">
      <alignment horizontal="center"/>
    </xf>
    <xf numFmtId="49" fontId="20" fillId="0" borderId="58" xfId="1" applyNumberFormat="1" applyFont="1" applyFill="1" applyBorder="1"/>
    <xf numFmtId="49" fontId="18" fillId="0" borderId="33" xfId="1" applyNumberFormat="1" applyFont="1" applyFill="1" applyBorder="1"/>
    <xf numFmtId="49" fontId="18" fillId="0" borderId="0" xfId="1" applyNumberFormat="1" applyFont="1" applyFill="1" applyBorder="1" applyAlignment="1">
      <alignment horizontal="center"/>
    </xf>
    <xf numFmtId="49" fontId="20" fillId="0" borderId="20" xfId="1" applyNumberFormat="1" applyFont="1" applyFill="1" applyBorder="1" applyAlignment="1">
      <alignment horizontal="center"/>
    </xf>
    <xf numFmtId="49" fontId="20" fillId="0" borderId="22" xfId="1" applyNumberFormat="1" applyFont="1" applyFill="1" applyBorder="1" applyAlignment="1">
      <alignment horizontal="center"/>
    </xf>
    <xf numFmtId="49" fontId="20" fillId="0" borderId="41" xfId="1" applyNumberFormat="1" applyFont="1" applyFill="1" applyBorder="1" applyAlignment="1">
      <alignment horizontal="center"/>
    </xf>
    <xf numFmtId="49" fontId="20" fillId="0" borderId="58" xfId="1" applyNumberFormat="1" applyFont="1" applyFill="1" applyBorder="1" applyAlignment="1">
      <alignment horizontal="center"/>
    </xf>
    <xf numFmtId="49" fontId="18" fillId="0" borderId="20" xfId="1" applyNumberFormat="1" applyFont="1" applyFill="1" applyBorder="1"/>
    <xf numFmtId="49" fontId="18" fillId="0" borderId="6" xfId="1" applyNumberFormat="1" applyFont="1" applyFill="1" applyBorder="1"/>
    <xf numFmtId="49" fontId="18" fillId="0" borderId="7" xfId="1" applyNumberFormat="1" applyFont="1" applyFill="1" applyBorder="1"/>
    <xf numFmtId="49" fontId="18" fillId="0" borderId="18" xfId="1" applyNumberFormat="1" applyFont="1" applyFill="1" applyBorder="1"/>
    <xf numFmtId="49" fontId="20" fillId="0" borderId="22" xfId="1" applyNumberFormat="1" applyFont="1" applyFill="1" applyBorder="1" applyAlignment="1">
      <alignment wrapText="1"/>
    </xf>
    <xf numFmtId="49" fontId="18" fillId="0" borderId="4" xfId="1" applyNumberFormat="1" applyFont="1" applyFill="1" applyBorder="1"/>
    <xf numFmtId="49" fontId="18" fillId="0" borderId="0" xfId="1" applyNumberFormat="1" applyFont="1" applyFill="1"/>
    <xf numFmtId="49" fontId="18" fillId="0" borderId="15" xfId="2" applyNumberFormat="1" applyFont="1" applyFill="1" applyBorder="1" applyAlignment="1">
      <alignment horizontal="right" wrapText="1"/>
    </xf>
    <xf numFmtId="49" fontId="20" fillId="0" borderId="0" xfId="0" applyNumberFormat="1" applyFont="1"/>
    <xf numFmtId="0" fontId="11" fillId="0" borderId="0" xfId="0" applyFont="1" applyAlignment="1">
      <alignment horizontal="centerContinuous"/>
    </xf>
    <xf numFmtId="44" fontId="0" fillId="0" borderId="0" xfId="0" applyNumberFormat="1"/>
    <xf numFmtId="0" fontId="43" fillId="0" borderId="0" xfId="0" applyFont="1"/>
    <xf numFmtId="165" fontId="9" fillId="0" borderId="0" xfId="2" applyNumberFormat="1" applyFont="1" applyFill="1" applyBorder="1"/>
    <xf numFmtId="169" fontId="0" fillId="0" borderId="0" xfId="0" applyNumberFormat="1"/>
    <xf numFmtId="0" fontId="32" fillId="0" borderId="0" xfId="0" applyFont="1"/>
    <xf numFmtId="10" fontId="28" fillId="0" borderId="0" xfId="4" applyNumberFormat="1" applyFont="1"/>
    <xf numFmtId="164" fontId="0" fillId="0" borderId="0" xfId="1" applyNumberFormat="1" applyFont="1" applyAlignment="1">
      <alignment horizontal="center"/>
    </xf>
    <xf numFmtId="49" fontId="20" fillId="0" borderId="0" xfId="1" applyNumberFormat="1" applyFont="1" applyAlignment="1">
      <alignment horizontal="center"/>
    </xf>
    <xf numFmtId="49" fontId="18" fillId="0" borderId="0" xfId="1" applyNumberFormat="1" applyFont="1" applyAlignment="1">
      <alignment horizontal="center"/>
    </xf>
    <xf numFmtId="0" fontId="13" fillId="0" borderId="28" xfId="0" applyFont="1" applyBorder="1" applyAlignment="1">
      <alignment horizontal="center"/>
    </xf>
    <xf numFmtId="0" fontId="13" fillId="0" borderId="37" xfId="0" applyFont="1" applyBorder="1" applyAlignment="1">
      <alignment horizontal="center"/>
    </xf>
    <xf numFmtId="0" fontId="13" fillId="0" borderId="29" xfId="0" applyFont="1" applyBorder="1" applyAlignment="1">
      <alignment horizontal="center"/>
    </xf>
    <xf numFmtId="49" fontId="20" fillId="0" borderId="19" xfId="1" applyNumberFormat="1" applyFont="1" applyFill="1" applyBorder="1" applyAlignment="1">
      <alignment horizontal="center"/>
    </xf>
    <xf numFmtId="164" fontId="9" fillId="0" borderId="0" xfId="1" applyNumberFormat="1" applyFont="1" applyAlignment="1">
      <alignment horizontal="center"/>
    </xf>
    <xf numFmtId="0" fontId="13" fillId="0" borderId="0" xfId="0" applyFont="1" applyAlignment="1">
      <alignment horizontal="center"/>
    </xf>
    <xf numFmtId="164" fontId="9" fillId="0" borderId="20" xfId="1" applyNumberFormat="1" applyFont="1" applyBorder="1" applyAlignment="1">
      <alignment horizontal="center"/>
    </xf>
    <xf numFmtId="49" fontId="42" fillId="0" borderId="20" xfId="1" applyNumberFormat="1" applyFont="1" applyFill="1" applyBorder="1" applyAlignment="1">
      <alignment horizontal="center"/>
    </xf>
    <xf numFmtId="164" fontId="9" fillId="0" borderId="22" xfId="1" applyNumberFormat="1" applyFont="1" applyBorder="1" applyAlignment="1">
      <alignment horizontal="center"/>
    </xf>
    <xf numFmtId="49" fontId="13" fillId="0" borderId="24" xfId="1" applyNumberFormat="1" applyFont="1" applyFill="1" applyBorder="1" applyAlignment="1">
      <alignment horizontal="center"/>
    </xf>
    <xf numFmtId="49" fontId="13" fillId="0" borderId="28" xfId="1" applyNumberFormat="1" applyFont="1" applyFill="1" applyBorder="1" applyAlignment="1">
      <alignment horizontal="center"/>
    </xf>
    <xf numFmtId="0" fontId="13" fillId="0" borderId="32" xfId="0" applyFont="1" applyBorder="1" applyAlignment="1">
      <alignment horizontal="center"/>
    </xf>
    <xf numFmtId="164" fontId="9" fillId="0" borderId="41" xfId="1" applyNumberFormat="1" applyFont="1" applyBorder="1" applyAlignment="1">
      <alignment horizontal="center"/>
    </xf>
    <xf numFmtId="0" fontId="13" fillId="0" borderId="59" xfId="0" applyFont="1" applyBorder="1" applyAlignment="1">
      <alignment horizontal="center"/>
    </xf>
    <xf numFmtId="164" fontId="9" fillId="0" borderId="19" xfId="1" applyNumberFormat="1" applyFont="1" applyBorder="1" applyAlignment="1">
      <alignment horizontal="center"/>
    </xf>
    <xf numFmtId="49" fontId="18" fillId="0" borderId="33" xfId="1" applyNumberFormat="1" applyFont="1" applyFill="1" applyBorder="1" applyAlignment="1">
      <alignment horizontal="center"/>
    </xf>
    <xf numFmtId="49" fontId="13" fillId="0" borderId="32" xfId="1" applyNumberFormat="1" applyFont="1" applyFill="1" applyBorder="1" applyAlignment="1">
      <alignment horizontal="center"/>
    </xf>
    <xf numFmtId="164" fontId="9" fillId="0" borderId="24" xfId="1" applyNumberFormat="1" applyFont="1" applyBorder="1" applyAlignment="1">
      <alignment horizontal="center"/>
    </xf>
    <xf numFmtId="164" fontId="9" fillId="0" borderId="58" xfId="1" applyNumberFormat="1" applyFont="1" applyBorder="1" applyAlignment="1">
      <alignment horizontal="center"/>
    </xf>
    <xf numFmtId="49" fontId="20" fillId="0" borderId="16" xfId="1" applyNumberFormat="1" applyFont="1" applyFill="1" applyBorder="1" applyAlignment="1">
      <alignment horizontal="center"/>
    </xf>
    <xf numFmtId="164" fontId="20" fillId="0" borderId="0" xfId="1" applyNumberFormat="1" applyFont="1" applyAlignment="1">
      <alignment horizontal="center"/>
    </xf>
    <xf numFmtId="0" fontId="13" fillId="0" borderId="6" xfId="0" applyFont="1" applyBorder="1" applyAlignment="1">
      <alignment horizontal="center"/>
    </xf>
    <xf numFmtId="49" fontId="20" fillId="0" borderId="22" xfId="1" applyNumberFormat="1" applyFont="1" applyFill="1" applyBorder="1" applyAlignment="1">
      <alignment horizontal="center" wrapText="1"/>
    </xf>
    <xf numFmtId="164" fontId="20" fillId="0" borderId="19" xfId="1" applyNumberFormat="1" applyFont="1" applyBorder="1" applyAlignment="1">
      <alignment horizontal="center"/>
    </xf>
    <xf numFmtId="164" fontId="20" fillId="0" borderId="20" xfId="1" applyNumberFormat="1" applyFont="1" applyBorder="1" applyAlignment="1">
      <alignment horizontal="center"/>
    </xf>
    <xf numFmtId="0" fontId="9" fillId="0" borderId="57" xfId="0" applyFont="1" applyBorder="1" applyAlignment="1">
      <alignment horizontal="left" wrapText="1"/>
    </xf>
    <xf numFmtId="0" fontId="13" fillId="0" borderId="58" xfId="0" applyFont="1" applyBorder="1" applyAlignment="1">
      <alignment horizontal="center"/>
    </xf>
    <xf numFmtId="0" fontId="13" fillId="0" borderId="34" xfId="0" applyFont="1" applyBorder="1" applyAlignment="1">
      <alignment horizontal="center"/>
    </xf>
    <xf numFmtId="49" fontId="18" fillId="0" borderId="4" xfId="1" applyNumberFormat="1" applyFont="1" applyFill="1" applyBorder="1" applyAlignment="1">
      <alignment horizontal="center"/>
    </xf>
    <xf numFmtId="49" fontId="18" fillId="0" borderId="0" xfId="1" applyNumberFormat="1" applyFont="1" applyFill="1" applyAlignment="1">
      <alignment horizontal="center"/>
    </xf>
    <xf numFmtId="49" fontId="20" fillId="0" borderId="14" xfId="4" applyNumberFormat="1" applyFont="1" applyFill="1" applyBorder="1" applyAlignment="1">
      <alignment horizontal="center"/>
    </xf>
    <xf numFmtId="49" fontId="18" fillId="0" borderId="15" xfId="2" applyNumberFormat="1" applyFont="1" applyFill="1" applyBorder="1" applyAlignment="1">
      <alignment horizontal="center" wrapText="1"/>
    </xf>
    <xf numFmtId="49" fontId="20" fillId="0" borderId="0" xfId="0" applyNumberFormat="1" applyFont="1" applyAlignment="1">
      <alignment horizontal="center"/>
    </xf>
    <xf numFmtId="164" fontId="20" fillId="0" borderId="0" xfId="1" applyNumberFormat="1" applyFont="1"/>
    <xf numFmtId="0" fontId="31" fillId="2" borderId="4" xfId="0" applyFont="1" applyFill="1" applyBorder="1" applyAlignment="1">
      <alignment horizontal="center" wrapText="1"/>
    </xf>
    <xf numFmtId="165" fontId="31" fillId="0" borderId="4" xfId="2" applyNumberFormat="1" applyFont="1" applyBorder="1"/>
    <xf numFmtId="165" fontId="44" fillId="0" borderId="4" xfId="2" applyNumberFormat="1" applyFont="1" applyBorder="1"/>
    <xf numFmtId="165" fontId="44" fillId="0" borderId="4" xfId="0" applyNumberFormat="1" applyFont="1" applyBorder="1"/>
    <xf numFmtId="0" fontId="44" fillId="0" borderId="4" xfId="0" applyFont="1" applyBorder="1"/>
    <xf numFmtId="166" fontId="44" fillId="0" borderId="4" xfId="4" applyNumberFormat="1" applyFont="1" applyBorder="1"/>
    <xf numFmtId="0" fontId="11" fillId="3" borderId="47" xfId="8" applyFont="1" applyFill="1" applyBorder="1" applyAlignment="1">
      <alignment horizontal="center" vertical="center"/>
    </xf>
    <xf numFmtId="10" fontId="9" fillId="0" borderId="47" xfId="8" applyNumberFormat="1" applyBorder="1" applyAlignment="1">
      <alignment horizontal="center"/>
    </xf>
    <xf numFmtId="0" fontId="9" fillId="0" borderId="49" xfId="8" applyBorder="1" applyAlignment="1">
      <alignment horizontal="center"/>
    </xf>
    <xf numFmtId="10" fontId="9" fillId="0" borderId="49" xfId="8" applyNumberFormat="1" applyBorder="1" applyAlignment="1">
      <alignment horizontal="center"/>
    </xf>
    <xf numFmtId="0" fontId="9" fillId="0" borderId="35" xfId="0" applyFont="1" applyBorder="1"/>
    <xf numFmtId="164" fontId="11" fillId="0" borderId="0" xfId="1" applyNumberFormat="1" applyFont="1" applyAlignment="1">
      <alignment horizontal="center"/>
    </xf>
    <xf numFmtId="0" fontId="28" fillId="2" borderId="4" xfId="8" applyFont="1" applyFill="1" applyBorder="1" applyAlignment="1">
      <alignment horizontal="left" vertical="center"/>
    </xf>
    <xf numFmtId="49" fontId="28" fillId="2" borderId="4" xfId="8" applyNumberFormat="1" applyFont="1" applyFill="1" applyBorder="1" applyAlignment="1">
      <alignment vertical="center" wrapText="1"/>
    </xf>
    <xf numFmtId="49" fontId="28" fillId="2" borderId="4" xfId="8" applyNumberFormat="1" applyFont="1" applyFill="1" applyBorder="1" applyAlignment="1">
      <alignment horizontal="center" vertical="center" wrapText="1"/>
    </xf>
    <xf numFmtId="0" fontId="28" fillId="0" borderId="4" xfId="8" quotePrefix="1" applyFont="1" applyBorder="1"/>
    <xf numFmtId="165" fontId="27" fillId="0" borderId="4" xfId="2" applyNumberFormat="1" applyFont="1" applyFill="1" applyBorder="1"/>
    <xf numFmtId="0" fontId="28" fillId="0" borderId="0" xfId="8" applyFont="1" applyAlignment="1">
      <alignment horizontal="left"/>
    </xf>
    <xf numFmtId="10" fontId="27" fillId="0" borderId="49" xfId="8" applyNumberFormat="1" applyFont="1" applyBorder="1" applyAlignment="1">
      <alignment horizontal="center"/>
    </xf>
    <xf numFmtId="164" fontId="28" fillId="3" borderId="4" xfId="1" applyNumberFormat="1" applyFont="1" applyFill="1" applyBorder="1" applyAlignment="1">
      <alignment horizontal="center" vertical="center" wrapText="1"/>
    </xf>
    <xf numFmtId="164" fontId="27" fillId="0" borderId="0" xfId="1" applyNumberFormat="1" applyFont="1" applyAlignment="1">
      <alignment horizontal="center"/>
    </xf>
    <xf numFmtId="164" fontId="20" fillId="0" borderId="19" xfId="1" applyNumberFormat="1" applyFont="1" applyBorder="1" applyAlignment="1"/>
    <xf numFmtId="0" fontId="11" fillId="0" borderId="18" xfId="0" applyFont="1" applyBorder="1" applyAlignment="1">
      <alignment horizontal="center"/>
    </xf>
    <xf numFmtId="0" fontId="9" fillId="0" borderId="48" xfId="0" applyFont="1" applyBorder="1" applyAlignment="1">
      <alignment horizontal="left" wrapText="1"/>
    </xf>
    <xf numFmtId="0" fontId="9" fillId="0" borderId="0" xfId="0" applyFont="1" applyAlignment="1">
      <alignment horizontal="left" wrapText="1"/>
    </xf>
    <xf numFmtId="0" fontId="11" fillId="0" borderId="0" xfId="0" applyFont="1" applyAlignment="1">
      <alignment horizontal="center"/>
    </xf>
    <xf numFmtId="10" fontId="9" fillId="0" borderId="48" xfId="8" applyNumberFormat="1" applyBorder="1" applyAlignment="1">
      <alignment horizontal="center" wrapText="1"/>
    </xf>
    <xf numFmtId="10" fontId="9" fillId="0" borderId="49" xfId="8" applyNumberFormat="1" applyBorder="1" applyAlignment="1">
      <alignment horizontal="center" wrapText="1"/>
    </xf>
    <xf numFmtId="6" fontId="9" fillId="0" borderId="48" xfId="8" applyNumberFormat="1" applyBorder="1" applyAlignment="1">
      <alignment horizontal="center" wrapText="1"/>
    </xf>
    <xf numFmtId="6" fontId="9" fillId="0" borderId="49" xfId="8" applyNumberFormat="1" applyBorder="1" applyAlignment="1">
      <alignment horizontal="center" wrapText="1"/>
    </xf>
    <xf numFmtId="49" fontId="9" fillId="0" borderId="38" xfId="8" applyNumberFormat="1" applyBorder="1" applyAlignment="1">
      <alignment horizontal="center" vertical="center" wrapText="1"/>
    </xf>
    <xf numFmtId="49" fontId="9" fillId="0" borderId="40" xfId="8" applyNumberFormat="1" applyBorder="1" applyAlignment="1">
      <alignment horizontal="center" vertical="center" wrapText="1"/>
    </xf>
    <xf numFmtId="6" fontId="9" fillId="0" borderId="50" xfId="8" applyNumberFormat="1" applyBorder="1" applyAlignment="1">
      <alignment horizontal="left" wrapText="1"/>
    </xf>
    <xf numFmtId="6" fontId="9" fillId="0" borderId="35" xfId="8" applyNumberFormat="1" applyBorder="1" applyAlignment="1">
      <alignment horizontal="left" wrapText="1"/>
    </xf>
    <xf numFmtId="0" fontId="9" fillId="0" borderId="48" xfId="8" applyBorder="1" applyAlignment="1">
      <alignment horizontal="left" wrapText="1"/>
    </xf>
    <xf numFmtId="0" fontId="9" fillId="0" borderId="49" xfId="8" applyBorder="1" applyAlignment="1">
      <alignment horizontal="left" wrapText="1"/>
    </xf>
    <xf numFmtId="6" fontId="9" fillId="0" borderId="48" xfId="8" applyNumberFormat="1" applyBorder="1" applyAlignment="1">
      <alignment horizontal="left" wrapText="1"/>
    </xf>
    <xf numFmtId="6" fontId="9" fillId="0" borderId="49" xfId="8" applyNumberFormat="1" applyBorder="1" applyAlignment="1">
      <alignment horizontal="left" wrapText="1"/>
    </xf>
    <xf numFmtId="9" fontId="9" fillId="0" borderId="46" xfId="8" applyNumberFormat="1" applyBorder="1" applyAlignment="1">
      <alignment horizontal="center" wrapText="1"/>
    </xf>
    <xf numFmtId="9" fontId="9" fillId="0" borderId="47" xfId="8" applyNumberFormat="1" applyBorder="1" applyAlignment="1">
      <alignment horizontal="center" wrapText="1"/>
    </xf>
    <xf numFmtId="166" fontId="9" fillId="0" borderId="46" xfId="8" applyNumberFormat="1" applyBorder="1" applyAlignment="1">
      <alignment horizontal="center" vertical="center" wrapText="1"/>
    </xf>
    <xf numFmtId="166" fontId="9" fillId="0" borderId="47" xfId="8" applyNumberFormat="1" applyBorder="1" applyAlignment="1">
      <alignment horizontal="center" vertical="center" wrapText="1"/>
    </xf>
    <xf numFmtId="9" fontId="9" fillId="0" borderId="48" xfId="8" applyNumberFormat="1" applyBorder="1" applyAlignment="1">
      <alignment horizontal="left" wrapText="1"/>
    </xf>
    <xf numFmtId="9" fontId="9" fillId="0" borderId="49" xfId="8" applyNumberFormat="1" applyBorder="1" applyAlignment="1">
      <alignment horizontal="left" wrapText="1"/>
    </xf>
    <xf numFmtId="49" fontId="9" fillId="0" borderId="48" xfId="8" applyNumberFormat="1" applyBorder="1" applyAlignment="1">
      <alignment horizontal="left" vertical="top" wrapText="1"/>
    </xf>
    <xf numFmtId="49" fontId="9" fillId="0" borderId="49" xfId="8" applyNumberFormat="1" applyBorder="1" applyAlignment="1">
      <alignment horizontal="left" vertical="top" wrapText="1"/>
    </xf>
    <xf numFmtId="0" fontId="11" fillId="3" borderId="46" xfId="8" applyFont="1" applyFill="1" applyBorder="1" applyAlignment="1">
      <alignment horizontal="center"/>
    </xf>
    <xf numFmtId="0" fontId="11" fillId="3" borderId="47" xfId="8" applyFont="1" applyFill="1" applyBorder="1" applyAlignment="1">
      <alignment horizontal="center"/>
    </xf>
    <xf numFmtId="166" fontId="9" fillId="0" borderId="48" xfId="8" applyNumberFormat="1" applyBorder="1" applyAlignment="1">
      <alignment horizontal="center"/>
    </xf>
    <xf numFmtId="166" fontId="9" fillId="0" borderId="49" xfId="8" applyNumberFormat="1" applyBorder="1" applyAlignment="1">
      <alignment horizontal="center"/>
    </xf>
    <xf numFmtId="49" fontId="9" fillId="0" borderId="50" xfId="8" applyNumberFormat="1" applyBorder="1" applyAlignment="1">
      <alignment horizontal="center"/>
    </xf>
    <xf numFmtId="49" fontId="9" fillId="0" borderId="35" xfId="8" applyNumberFormat="1" applyBorder="1" applyAlignment="1">
      <alignment horizontal="center"/>
    </xf>
    <xf numFmtId="49" fontId="9" fillId="0" borderId="38" xfId="8" applyNumberFormat="1" applyBorder="1" applyAlignment="1">
      <alignment horizontal="left" wrapText="1"/>
    </xf>
    <xf numFmtId="49" fontId="9" fillId="0" borderId="40" xfId="8" applyNumberFormat="1" applyBorder="1" applyAlignment="1">
      <alignment horizontal="left" wrapText="1"/>
    </xf>
    <xf numFmtId="49" fontId="9" fillId="0" borderId="46" xfId="8" applyNumberFormat="1" applyBorder="1" applyAlignment="1">
      <alignment horizontal="center" vertical="center" wrapText="1"/>
    </xf>
    <xf numFmtId="49" fontId="9" fillId="0" borderId="47" xfId="8" applyNumberFormat="1" applyBorder="1" applyAlignment="1">
      <alignment horizontal="center" vertical="center" wrapText="1"/>
    </xf>
    <xf numFmtId="166" fontId="9" fillId="0" borderId="46" xfId="8" applyNumberFormat="1" applyBorder="1" applyAlignment="1">
      <alignment horizontal="center" wrapText="1"/>
    </xf>
    <xf numFmtId="166" fontId="9" fillId="0" borderId="47" xfId="8" applyNumberFormat="1" applyBorder="1" applyAlignment="1">
      <alignment horizontal="center" wrapText="1"/>
    </xf>
    <xf numFmtId="49" fontId="9" fillId="0" borderId="48" xfId="8" applyNumberFormat="1" applyBorder="1" applyAlignment="1">
      <alignment horizontal="left" wrapText="1"/>
    </xf>
    <xf numFmtId="49" fontId="9" fillId="0" borderId="49" xfId="8" applyNumberFormat="1" applyBorder="1" applyAlignment="1">
      <alignment horizontal="left" wrapText="1"/>
    </xf>
    <xf numFmtId="49" fontId="11" fillId="2" borderId="38" xfId="8" applyNumberFormat="1" applyFont="1" applyFill="1" applyBorder="1" applyAlignment="1">
      <alignment horizontal="center" vertical="center" wrapText="1"/>
    </xf>
    <xf numFmtId="49" fontId="11" fillId="2" borderId="40" xfId="8" applyNumberFormat="1" applyFont="1" applyFill="1" applyBorder="1" applyAlignment="1">
      <alignment horizontal="center" vertical="center" wrapText="1"/>
    </xf>
    <xf numFmtId="49" fontId="9" fillId="0" borderId="0" xfId="0" applyNumberFormat="1" applyFont="1" applyAlignment="1">
      <alignment horizontal="left" wrapText="1"/>
    </xf>
    <xf numFmtId="0" fontId="0" fillId="0" borderId="0" xfId="0" applyAlignment="1">
      <alignment horizontal="left" wrapText="1"/>
    </xf>
    <xf numFmtId="0" fontId="11" fillId="3" borderId="46" xfId="0" applyFont="1" applyFill="1" applyBorder="1" applyAlignment="1">
      <alignment horizontal="center"/>
    </xf>
    <xf numFmtId="0" fontId="11" fillId="3" borderId="47" xfId="0" applyFont="1" applyFill="1" applyBorder="1" applyAlignment="1">
      <alignment horizontal="center"/>
    </xf>
    <xf numFmtId="49" fontId="9" fillId="0" borderId="46" xfId="0" applyNumberFormat="1" applyFont="1" applyBorder="1" applyAlignment="1">
      <alignment horizontal="left" vertical="top" wrapText="1"/>
    </xf>
    <xf numFmtId="49" fontId="9" fillId="0" borderId="47" xfId="0" applyNumberFormat="1" applyFont="1" applyBorder="1" applyAlignment="1">
      <alignment horizontal="left" vertical="top" wrapText="1"/>
    </xf>
    <xf numFmtId="49" fontId="0" fillId="0" borderId="0" xfId="0" applyNumberFormat="1" applyAlignment="1">
      <alignment horizontal="left" vertical="top" wrapText="1"/>
    </xf>
    <xf numFmtId="49" fontId="9" fillId="0" borderId="48" xfId="0" applyNumberFormat="1" applyFont="1" applyBorder="1" applyAlignment="1">
      <alignment horizontal="left" wrapText="1"/>
    </xf>
    <xf numFmtId="0" fontId="0" fillId="0" borderId="0" xfId="0"/>
    <xf numFmtId="0" fontId="0" fillId="0" borderId="49" xfId="0" applyBorder="1"/>
  </cellXfs>
  <cellStyles count="11">
    <cellStyle name="Comma" xfId="1" builtinId="3"/>
    <cellStyle name="Currency" xfId="2" builtinId="4"/>
    <cellStyle name="Normal" xfId="0" builtinId="0"/>
    <cellStyle name="Normal 2" xfId="3" xr:uid="{00000000-0005-0000-0000-000003000000}"/>
    <cellStyle name="Normal 2 2" xfId="6" xr:uid="{00000000-0005-0000-0000-000004000000}"/>
    <cellStyle name="Normal 2 3" xfId="7" xr:uid="{00000000-0005-0000-0000-000003000000}"/>
    <cellStyle name="Normal 2 4" xfId="9" xr:uid="{00000000-0005-0000-0000-000003000000}"/>
    <cellStyle name="Normal 3" xfId="5" xr:uid="{00000000-0005-0000-0000-000031000000}"/>
    <cellStyle name="Normal 4" xfId="8" xr:uid="{00000000-0005-0000-0000-000033000000}"/>
    <cellStyle name="Percent" xfId="4" builtinId="5"/>
    <cellStyle name="Percent 2" xfId="10" xr:uid="{222D47CB-7E7D-47F4-AE22-7F9F819D5B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104775</xdr:colOff>
      <xdr:row>142</xdr:row>
      <xdr:rowOff>0</xdr:rowOff>
    </xdr:from>
    <xdr:to>
      <xdr:col>3</xdr:col>
      <xdr:colOff>0</xdr:colOff>
      <xdr:row>142</xdr:row>
      <xdr:rowOff>0</xdr:rowOff>
    </xdr:to>
    <xdr:sp macro="" textlink="">
      <xdr:nvSpPr>
        <xdr:cNvPr id="2" name="Text Box 1">
          <a:extLst>
            <a:ext uri="{FF2B5EF4-FFF2-40B4-BE49-F238E27FC236}">
              <a16:creationId xmlns:a16="http://schemas.microsoft.com/office/drawing/2014/main" id="{2886341C-292F-465A-AFA4-4D2DEF466C15}"/>
            </a:ext>
          </a:extLst>
        </xdr:cNvPr>
        <xdr:cNvSpPr txBox="1">
          <a:spLocks noChangeArrowheads="1"/>
        </xdr:cNvSpPr>
      </xdr:nvSpPr>
      <xdr:spPr bwMode="auto">
        <a:xfrm>
          <a:off x="476250" y="30537150"/>
          <a:ext cx="320992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152</xdr:row>
      <xdr:rowOff>0</xdr:rowOff>
    </xdr:from>
    <xdr:to>
      <xdr:col>2</xdr:col>
      <xdr:colOff>0</xdr:colOff>
      <xdr:row>152</xdr:row>
      <xdr:rowOff>0</xdr:rowOff>
    </xdr:to>
    <xdr:sp macro="" textlink="">
      <xdr:nvSpPr>
        <xdr:cNvPr id="2" name="Text Box 1">
          <a:extLst>
            <a:ext uri="{FF2B5EF4-FFF2-40B4-BE49-F238E27FC236}">
              <a16:creationId xmlns:a16="http://schemas.microsoft.com/office/drawing/2014/main" id="{D64BFEF4-9FFE-4D57-ADAC-D9694A73E955}"/>
            </a:ext>
          </a:extLst>
        </xdr:cNvPr>
        <xdr:cNvSpPr txBox="1">
          <a:spLocks noChangeArrowheads="1"/>
        </xdr:cNvSpPr>
      </xdr:nvSpPr>
      <xdr:spPr bwMode="auto">
        <a:xfrm>
          <a:off x="180975" y="23561040"/>
          <a:ext cx="330898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B802-E7B6-4A74-838F-A3686B98F79D}">
  <dimension ref="A1:R183"/>
  <sheetViews>
    <sheetView topLeftCell="A119" zoomScaleNormal="100" workbookViewId="0">
      <selection activeCell="G59" sqref="G59"/>
    </sheetView>
  </sheetViews>
  <sheetFormatPr defaultRowHeight="13.2" x14ac:dyDescent="0.25"/>
  <cols>
    <col min="1" max="1" width="1.109375" customWidth="1"/>
    <col min="2" max="2" width="48.33203125" customWidth="1"/>
    <col min="3" max="3" width="1.44140625" customWidth="1"/>
    <col min="4" max="4" width="1.109375" customWidth="1"/>
    <col min="5" max="5" width="16.5546875" bestFit="1" customWidth="1"/>
    <col min="6" max="6" width="3" customWidth="1"/>
    <col min="7" max="7" width="15.109375" style="17" bestFit="1" customWidth="1"/>
    <col min="8" max="8" width="3" style="179" bestFit="1" customWidth="1"/>
    <col min="9" max="9" width="2" style="179" hidden="1" customWidth="1"/>
    <col min="10" max="10" width="14.5546875" style="143" hidden="1" customWidth="1"/>
    <col min="11" max="11" width="3.109375" style="143" hidden="1" customWidth="1"/>
    <col min="12" max="12" width="1.44140625" customWidth="1"/>
    <col min="13" max="13" width="4.5546875" style="443" bestFit="1" customWidth="1"/>
    <col min="14" max="14" width="3" style="3" hidden="1" customWidth="1"/>
    <col min="15" max="15" width="8.5546875" style="143" hidden="1" customWidth="1"/>
    <col min="16" max="16" width="6.88671875" style="143" hidden="1" customWidth="1"/>
    <col min="17" max="17" width="12.33203125" hidden="1" customWidth="1"/>
    <col min="18" max="18" width="3" style="3" hidden="1" customWidth="1"/>
    <col min="19" max="19" width="0" hidden="1" customWidth="1"/>
  </cols>
  <sheetData>
    <row r="1" spans="2:18" x14ac:dyDescent="0.25">
      <c r="B1" s="470" t="s">
        <v>341</v>
      </c>
      <c r="C1" s="431"/>
      <c r="E1" s="29"/>
    </row>
    <row r="2" spans="2:18" ht="13.8" x14ac:dyDescent="0.25">
      <c r="B2" s="14" t="s">
        <v>356</v>
      </c>
      <c r="C2" s="19"/>
      <c r="E2" s="415">
        <v>45014</v>
      </c>
      <c r="G2" s="415">
        <v>45061</v>
      </c>
      <c r="M2" s="444"/>
    </row>
    <row r="3" spans="2:18" ht="6.75" customHeight="1" x14ac:dyDescent="0.25">
      <c r="B3" s="19"/>
      <c r="C3" s="19"/>
      <c r="J3" s="536"/>
      <c r="K3" s="536"/>
      <c r="O3" s="536"/>
      <c r="P3" s="536"/>
    </row>
    <row r="4" spans="2:18" ht="13.8" x14ac:dyDescent="0.25">
      <c r="B4" s="391" t="s">
        <v>246</v>
      </c>
      <c r="C4" s="432"/>
      <c r="E4" s="195" t="s">
        <v>247</v>
      </c>
      <c r="G4" s="195" t="s">
        <v>86</v>
      </c>
      <c r="J4" s="195" t="s">
        <v>120</v>
      </c>
      <c r="K4" s="195"/>
      <c r="M4" s="445" t="s">
        <v>337</v>
      </c>
      <c r="O4" s="195"/>
      <c r="P4" s="195"/>
      <c r="Q4" s="195"/>
    </row>
    <row r="5" spans="2:18" x14ac:dyDescent="0.25">
      <c r="B5" s="14" t="s">
        <v>14</v>
      </c>
      <c r="C5" s="433"/>
      <c r="E5" s="216">
        <v>12862113777</v>
      </c>
      <c r="G5" s="405">
        <f>E5</f>
        <v>12862113777</v>
      </c>
      <c r="H5" s="3"/>
      <c r="I5" s="3"/>
    </row>
    <row r="6" spans="2:18" x14ac:dyDescent="0.25">
      <c r="B6" s="14" t="s">
        <v>54</v>
      </c>
      <c r="C6" s="433"/>
      <c r="E6" s="216">
        <v>1708398621</v>
      </c>
      <c r="G6" s="405">
        <f>E6</f>
        <v>1708398621</v>
      </c>
      <c r="H6" s="3"/>
      <c r="I6" s="3"/>
    </row>
    <row r="7" spans="2:18" ht="5.25" customHeight="1" x14ac:dyDescent="0.25">
      <c r="B7" s="17"/>
      <c r="C7" s="432"/>
      <c r="F7" s="180"/>
      <c r="G7" s="179"/>
      <c r="H7" s="3"/>
      <c r="I7" s="3"/>
    </row>
    <row r="8" spans="2:18" ht="15" customHeight="1" x14ac:dyDescent="0.25">
      <c r="B8" s="4" t="s">
        <v>11</v>
      </c>
      <c r="C8" s="429"/>
      <c r="G8" s="412"/>
      <c r="H8" s="3"/>
      <c r="I8" s="3"/>
    </row>
    <row r="9" spans="2:18" ht="5.25" customHeight="1" x14ac:dyDescent="0.25">
      <c r="B9" s="74"/>
      <c r="C9" s="429"/>
      <c r="E9" s="30"/>
      <c r="F9" s="96"/>
      <c r="G9" s="30"/>
      <c r="H9" s="96"/>
      <c r="I9" s="94"/>
      <c r="J9" s="30"/>
      <c r="K9" s="383"/>
      <c r="L9" s="3"/>
      <c r="M9" s="446"/>
      <c r="N9" s="96"/>
      <c r="O9" s="30"/>
      <c r="P9" s="383"/>
      <c r="Q9" s="30"/>
      <c r="R9" s="96"/>
    </row>
    <row r="10" spans="2:18" x14ac:dyDescent="0.25">
      <c r="B10" s="42" t="s">
        <v>1</v>
      </c>
      <c r="C10" s="429"/>
      <c r="E10" s="31">
        <v>-12673772</v>
      </c>
      <c r="F10" s="38" t="s">
        <v>9</v>
      </c>
      <c r="G10" s="31">
        <f>E10</f>
        <v>-12673772</v>
      </c>
      <c r="H10" s="38" t="s">
        <v>9</v>
      </c>
      <c r="I10" s="394"/>
      <c r="J10" s="390"/>
      <c r="K10" s="297"/>
      <c r="L10" s="3"/>
      <c r="M10" s="447"/>
      <c r="N10" s="38"/>
      <c r="O10" s="390"/>
      <c r="P10" s="297"/>
      <c r="Q10" s="31"/>
      <c r="R10" s="38"/>
    </row>
    <row r="11" spans="2:18" x14ac:dyDescent="0.25">
      <c r="B11" s="181" t="s">
        <v>252</v>
      </c>
      <c r="C11" s="429"/>
      <c r="E11" s="31">
        <v>-55321730</v>
      </c>
      <c r="F11" s="38" t="s">
        <v>9</v>
      </c>
      <c r="G11" s="31">
        <v>16772835</v>
      </c>
      <c r="H11" s="38" t="s">
        <v>9</v>
      </c>
      <c r="I11" s="394"/>
      <c r="J11" s="390"/>
      <c r="K11" s="297"/>
      <c r="L11" s="3"/>
      <c r="M11" s="447"/>
      <c r="N11" s="38"/>
      <c r="O11" s="390"/>
      <c r="P11" s="297"/>
      <c r="Q11" s="31"/>
      <c r="R11" s="38"/>
    </row>
    <row r="12" spans="2:18" x14ac:dyDescent="0.25">
      <c r="B12" s="181" t="s">
        <v>253</v>
      </c>
      <c r="C12" s="429"/>
      <c r="E12" s="31">
        <v>34896449</v>
      </c>
      <c r="F12" s="38" t="s">
        <v>9</v>
      </c>
      <c r="G12" s="31">
        <v>-154099</v>
      </c>
      <c r="H12" s="38" t="s">
        <v>9</v>
      </c>
      <c r="I12" s="394"/>
      <c r="J12" s="390"/>
      <c r="K12" s="297"/>
      <c r="L12" s="3"/>
      <c r="M12" s="447"/>
      <c r="N12" s="38"/>
      <c r="O12" s="390"/>
      <c r="P12" s="297"/>
      <c r="Q12" s="31"/>
      <c r="R12" s="38"/>
    </row>
    <row r="13" spans="2:18" x14ac:dyDescent="0.25">
      <c r="B13" s="181" t="s">
        <v>0</v>
      </c>
      <c r="C13" s="429"/>
      <c r="E13" s="31">
        <v>20120864</v>
      </c>
      <c r="F13" s="38" t="s">
        <v>9</v>
      </c>
      <c r="G13" s="31">
        <f>E13</f>
        <v>20120864</v>
      </c>
      <c r="H13" s="38" t="s">
        <v>9</v>
      </c>
      <c r="I13" s="394"/>
      <c r="J13" s="390"/>
      <c r="K13" s="297"/>
      <c r="L13" s="3"/>
      <c r="M13" s="447"/>
      <c r="N13" s="38"/>
      <c r="O13" s="390"/>
      <c r="P13" s="297"/>
      <c r="Q13" s="31"/>
      <c r="R13" s="38"/>
    </row>
    <row r="14" spans="2:18" x14ac:dyDescent="0.25">
      <c r="B14" s="181" t="s">
        <v>131</v>
      </c>
      <c r="C14" s="429"/>
      <c r="E14" s="103">
        <v>20146164</v>
      </c>
      <c r="F14" s="53" t="s">
        <v>9</v>
      </c>
      <c r="G14" s="103">
        <f>E14</f>
        <v>20146164</v>
      </c>
      <c r="H14" s="38" t="s">
        <v>9</v>
      </c>
      <c r="I14" s="163"/>
      <c r="J14" s="296"/>
      <c r="K14" s="312"/>
      <c r="L14" s="3"/>
      <c r="M14" s="448"/>
      <c r="N14" s="53"/>
      <c r="O14" s="296"/>
      <c r="P14" s="312"/>
      <c r="Q14" s="103"/>
      <c r="R14" s="53"/>
    </row>
    <row r="15" spans="2:18" x14ac:dyDescent="0.25">
      <c r="B15" s="75"/>
      <c r="C15" s="430"/>
      <c r="E15" s="34"/>
      <c r="F15" s="41"/>
      <c r="G15" s="34"/>
      <c r="H15" s="41"/>
      <c r="I15" s="395"/>
      <c r="J15" s="34"/>
      <c r="K15" s="299"/>
      <c r="L15" s="3"/>
      <c r="M15" s="449"/>
      <c r="N15" s="41"/>
      <c r="O15" s="34"/>
      <c r="P15" s="299"/>
      <c r="Q15" s="34"/>
      <c r="R15" s="41"/>
    </row>
    <row r="16" spans="2:18" ht="7.5" customHeight="1" x14ac:dyDescent="0.25">
      <c r="B16" s="13"/>
      <c r="C16" s="429"/>
      <c r="E16" s="2"/>
      <c r="F16" s="3"/>
      <c r="G16" s="2"/>
      <c r="H16" s="3"/>
      <c r="I16" s="3"/>
      <c r="K16" s="292"/>
      <c r="L16" s="3"/>
      <c r="M16" s="450"/>
      <c r="P16" s="292"/>
      <c r="Q16" s="2"/>
    </row>
    <row r="17" spans="2:18" x14ac:dyDescent="0.25">
      <c r="B17" s="4" t="s">
        <v>10</v>
      </c>
      <c r="C17" s="429"/>
      <c r="E17" s="36"/>
      <c r="F17" s="99"/>
      <c r="G17" s="36"/>
      <c r="H17" s="99"/>
      <c r="I17" s="396"/>
      <c r="J17" s="294"/>
      <c r="K17" s="301"/>
      <c r="L17" s="3"/>
      <c r="M17" s="451"/>
      <c r="N17" s="99"/>
      <c r="O17" s="294"/>
      <c r="P17" s="301"/>
      <c r="Q17" s="36"/>
      <c r="R17" s="99"/>
    </row>
    <row r="18" spans="2:18" ht="8.1" customHeight="1" x14ac:dyDescent="0.25">
      <c r="B18" s="43"/>
      <c r="C18" s="429"/>
      <c r="E18" s="33"/>
      <c r="F18" s="37"/>
      <c r="G18" s="33"/>
      <c r="H18" s="37"/>
      <c r="I18" s="7"/>
      <c r="J18" s="295"/>
      <c r="K18" s="297"/>
      <c r="L18" s="3"/>
      <c r="M18" s="452"/>
      <c r="N18" s="37"/>
      <c r="O18" s="295"/>
      <c r="P18" s="297"/>
      <c r="Q18" s="33"/>
      <c r="R18" s="37"/>
    </row>
    <row r="19" spans="2:18" x14ac:dyDescent="0.25">
      <c r="B19" s="43" t="s">
        <v>256</v>
      </c>
      <c r="C19" s="429"/>
      <c r="D19" s="29"/>
      <c r="E19" s="33">
        <v>-295830060</v>
      </c>
      <c r="F19" s="37" t="s">
        <v>9</v>
      </c>
      <c r="G19" s="33">
        <f>E19</f>
        <v>-295830060</v>
      </c>
      <c r="H19" s="37" t="s">
        <v>9</v>
      </c>
      <c r="I19" s="7"/>
      <c r="J19" s="296"/>
      <c r="K19" s="312"/>
      <c r="L19" s="3"/>
      <c r="M19" s="452" t="s">
        <v>326</v>
      </c>
      <c r="N19" s="37"/>
      <c r="O19" s="296"/>
      <c r="P19" s="312"/>
      <c r="Q19" s="33"/>
      <c r="R19" s="37"/>
    </row>
    <row r="20" spans="2:18" x14ac:dyDescent="0.25">
      <c r="B20" s="43" t="s">
        <v>257</v>
      </c>
      <c r="C20" s="429"/>
      <c r="D20" s="29"/>
      <c r="E20" s="33">
        <v>305830060</v>
      </c>
      <c r="F20" s="37" t="s">
        <v>9</v>
      </c>
      <c r="G20" s="33">
        <f>E20</f>
        <v>305830060</v>
      </c>
      <c r="H20" s="37" t="s">
        <v>9</v>
      </c>
      <c r="I20" s="7"/>
      <c r="J20" s="296"/>
      <c r="K20" s="312"/>
      <c r="L20" s="3"/>
      <c r="M20" s="452" t="s">
        <v>326</v>
      </c>
      <c r="N20" s="37"/>
      <c r="O20" s="296"/>
      <c r="P20" s="312"/>
      <c r="Q20" s="33"/>
      <c r="R20" s="37"/>
    </row>
    <row r="21" spans="2:18" x14ac:dyDescent="0.25">
      <c r="B21" s="43" t="s">
        <v>272</v>
      </c>
      <c r="C21" s="430"/>
      <c r="D21" s="28"/>
      <c r="E21" s="33">
        <v>175384</v>
      </c>
      <c r="F21" s="38" t="s">
        <v>9</v>
      </c>
      <c r="G21" s="33"/>
      <c r="H21" s="38"/>
      <c r="I21" s="394"/>
      <c r="J21" s="296"/>
      <c r="K21" s="312"/>
      <c r="L21" s="3"/>
      <c r="M21" s="452" t="s">
        <v>327</v>
      </c>
      <c r="N21" s="38"/>
      <c r="O21" s="296"/>
      <c r="P21" s="312"/>
      <c r="Q21" s="33"/>
      <c r="R21" s="38"/>
    </row>
    <row r="22" spans="2:18" x14ac:dyDescent="0.25">
      <c r="B22" s="43" t="s">
        <v>259</v>
      </c>
      <c r="C22" s="430"/>
      <c r="D22" s="28"/>
      <c r="E22" s="33">
        <v>60000000</v>
      </c>
      <c r="F22" s="38" t="s">
        <v>9</v>
      </c>
      <c r="G22" s="33"/>
      <c r="H22" s="38"/>
      <c r="I22" s="394"/>
      <c r="J22" s="296"/>
      <c r="K22" s="312"/>
      <c r="L22" s="3"/>
      <c r="M22" s="452"/>
      <c r="N22" s="38"/>
      <c r="O22" s="296"/>
      <c r="P22" s="312"/>
      <c r="Q22" s="33"/>
      <c r="R22" s="38"/>
    </row>
    <row r="23" spans="2:18" x14ac:dyDescent="0.25">
      <c r="B23" s="43" t="s">
        <v>354</v>
      </c>
      <c r="C23" s="430"/>
      <c r="D23" s="28"/>
      <c r="E23" s="33"/>
      <c r="F23" s="38"/>
      <c r="G23" s="33" t="s">
        <v>339</v>
      </c>
      <c r="H23" s="38"/>
      <c r="I23" s="394"/>
      <c r="J23" s="296"/>
      <c r="K23" s="312"/>
      <c r="L23" s="3"/>
      <c r="M23" s="452" t="s">
        <v>353</v>
      </c>
      <c r="N23" s="38"/>
      <c r="O23" s="296"/>
      <c r="P23" s="312"/>
      <c r="Q23" s="33"/>
      <c r="R23" s="38"/>
    </row>
    <row r="24" spans="2:18" x14ac:dyDescent="0.25">
      <c r="B24" s="43" t="s">
        <v>301</v>
      </c>
      <c r="C24" s="430"/>
      <c r="D24" s="28"/>
      <c r="E24" s="33"/>
      <c r="F24" s="38"/>
      <c r="G24" s="33">
        <v>1000000</v>
      </c>
      <c r="H24" s="38" t="s">
        <v>9</v>
      </c>
      <c r="I24" s="394"/>
      <c r="J24" s="296"/>
      <c r="K24" s="312"/>
      <c r="L24" s="3"/>
      <c r="M24" s="452" t="s">
        <v>345</v>
      </c>
      <c r="N24" s="38"/>
      <c r="O24" s="296"/>
      <c r="P24" s="312"/>
      <c r="Q24" s="33"/>
      <c r="R24" s="38"/>
    </row>
    <row r="25" spans="2:18" x14ac:dyDescent="0.25">
      <c r="B25" s="43" t="s">
        <v>302</v>
      </c>
      <c r="C25" s="430"/>
      <c r="D25" s="28"/>
      <c r="E25" s="33"/>
      <c r="F25" s="38"/>
      <c r="G25" s="33">
        <v>10000000</v>
      </c>
      <c r="H25" s="38" t="s">
        <v>12</v>
      </c>
      <c r="I25" s="394"/>
      <c r="J25" s="296"/>
      <c r="K25" s="312"/>
      <c r="L25" s="3"/>
      <c r="M25" s="452" t="s">
        <v>345</v>
      </c>
      <c r="N25" s="38"/>
      <c r="O25" s="296"/>
      <c r="P25" s="312"/>
      <c r="Q25" s="33"/>
      <c r="R25" s="38"/>
    </row>
    <row r="26" spans="2:18" x14ac:dyDescent="0.25">
      <c r="B26" s="43" t="s">
        <v>303</v>
      </c>
      <c r="C26" s="430"/>
      <c r="D26" s="28"/>
      <c r="E26" s="33"/>
      <c r="F26" s="38"/>
      <c r="G26" s="33">
        <v>5000000</v>
      </c>
      <c r="H26" s="38" t="s">
        <v>9</v>
      </c>
      <c r="I26" s="394"/>
      <c r="J26" s="296"/>
      <c r="K26" s="312"/>
      <c r="L26" s="3"/>
      <c r="M26" s="452">
        <v>7.2</v>
      </c>
      <c r="N26" s="38"/>
      <c r="O26" s="296"/>
      <c r="P26" s="312"/>
      <c r="Q26" s="33"/>
      <c r="R26" s="38"/>
    </row>
    <row r="27" spans="2:18" x14ac:dyDescent="0.25">
      <c r="B27" s="43" t="s">
        <v>261</v>
      </c>
      <c r="C27" s="430"/>
      <c r="D27" s="28"/>
      <c r="E27" s="33">
        <v>10000000</v>
      </c>
      <c r="F27" s="38" t="s">
        <v>9</v>
      </c>
      <c r="G27" s="33"/>
      <c r="H27" s="38"/>
      <c r="I27" s="394"/>
      <c r="J27" s="296"/>
      <c r="K27" s="312"/>
      <c r="L27" s="3"/>
      <c r="M27" s="452" t="s">
        <v>330</v>
      </c>
      <c r="N27" s="38"/>
      <c r="O27" s="296"/>
      <c r="P27" s="312"/>
      <c r="Q27" s="33"/>
      <c r="R27" s="38"/>
    </row>
    <row r="28" spans="2:18" x14ac:dyDescent="0.25">
      <c r="B28" s="43" t="s">
        <v>262</v>
      </c>
      <c r="C28" s="430"/>
      <c r="D28" s="28"/>
      <c r="E28" s="33">
        <v>10000000</v>
      </c>
      <c r="F28" s="38" t="s">
        <v>9</v>
      </c>
      <c r="G28" s="33"/>
      <c r="H28" s="38"/>
      <c r="I28" s="394"/>
      <c r="J28" s="296"/>
      <c r="K28" s="312"/>
      <c r="L28" s="3"/>
      <c r="M28" s="452"/>
      <c r="N28" s="38"/>
      <c r="O28" s="296"/>
      <c r="P28" s="312"/>
      <c r="Q28" s="33"/>
      <c r="R28" s="38"/>
    </row>
    <row r="29" spans="2:18" x14ac:dyDescent="0.25">
      <c r="B29" s="43" t="s">
        <v>268</v>
      </c>
      <c r="C29" s="430"/>
      <c r="D29" s="28"/>
      <c r="E29" s="33">
        <v>2500000</v>
      </c>
      <c r="F29" s="38" t="s">
        <v>9</v>
      </c>
      <c r="G29" s="33"/>
      <c r="H29" s="38"/>
      <c r="I29" s="394"/>
      <c r="J29" s="296"/>
      <c r="K29" s="312"/>
      <c r="L29" s="3"/>
      <c r="M29" s="452"/>
      <c r="N29" s="38"/>
      <c r="O29" s="296"/>
      <c r="P29" s="312"/>
      <c r="Q29" s="33"/>
      <c r="R29" s="38"/>
    </row>
    <row r="30" spans="2:18" x14ac:dyDescent="0.25">
      <c r="B30" s="43" t="s">
        <v>231</v>
      </c>
      <c r="C30" s="430"/>
      <c r="D30" s="434"/>
      <c r="E30" s="33">
        <v>70000000</v>
      </c>
      <c r="F30" s="38" t="s">
        <v>9</v>
      </c>
      <c r="G30" s="33"/>
      <c r="H30" s="38"/>
      <c r="I30" s="394"/>
      <c r="J30" s="296"/>
      <c r="K30" s="312"/>
      <c r="L30" s="3"/>
      <c r="M30" s="452" t="s">
        <v>344</v>
      </c>
      <c r="N30" s="38"/>
      <c r="O30" s="296"/>
      <c r="P30" s="312"/>
      <c r="Q30" s="33"/>
      <c r="R30" s="38"/>
    </row>
    <row r="31" spans="2:18" x14ac:dyDescent="0.25">
      <c r="B31" s="43" t="s">
        <v>139</v>
      </c>
      <c r="C31" s="430"/>
      <c r="D31" s="434"/>
      <c r="E31" s="33">
        <v>20000000</v>
      </c>
      <c r="F31" s="38" t="s">
        <v>9</v>
      </c>
      <c r="G31" s="33">
        <v>4749449</v>
      </c>
      <c r="H31" s="38" t="s">
        <v>9</v>
      </c>
      <c r="I31" s="394"/>
      <c r="J31" s="296"/>
      <c r="K31" s="312"/>
      <c r="L31" s="3"/>
      <c r="M31" s="452" t="s">
        <v>325</v>
      </c>
      <c r="N31" s="38"/>
      <c r="O31" s="296"/>
      <c r="P31" s="312"/>
      <c r="Q31" s="33"/>
      <c r="R31" s="38"/>
    </row>
    <row r="32" spans="2:18" x14ac:dyDescent="0.25">
      <c r="B32" s="43" t="s">
        <v>255</v>
      </c>
      <c r="C32" s="430"/>
      <c r="D32" s="434"/>
      <c r="E32" s="33">
        <v>-1811043</v>
      </c>
      <c r="F32" s="38" t="s">
        <v>9</v>
      </c>
      <c r="G32" s="33"/>
      <c r="H32" s="38"/>
      <c r="I32" s="394"/>
      <c r="J32" s="296"/>
      <c r="K32" s="312"/>
      <c r="L32" s="3"/>
      <c r="M32" s="452"/>
      <c r="N32" s="38"/>
      <c r="O32" s="296"/>
      <c r="P32" s="312"/>
      <c r="Q32" s="33"/>
      <c r="R32" s="38"/>
    </row>
    <row r="33" spans="2:18" x14ac:dyDescent="0.25">
      <c r="B33" s="43" t="s">
        <v>273</v>
      </c>
      <c r="C33" s="430"/>
      <c r="D33" s="434"/>
      <c r="E33" s="33">
        <v>146153</v>
      </c>
      <c r="F33" s="38" t="s">
        <v>9</v>
      </c>
      <c r="G33" s="33"/>
      <c r="H33" s="38"/>
      <c r="I33" s="394"/>
      <c r="J33" s="296"/>
      <c r="K33" s="312"/>
      <c r="L33" s="3"/>
      <c r="M33" s="452"/>
      <c r="N33" s="38"/>
      <c r="O33" s="296"/>
      <c r="P33" s="312"/>
      <c r="Q33" s="33"/>
      <c r="R33" s="38"/>
    </row>
    <row r="34" spans="2:18" x14ac:dyDescent="0.25">
      <c r="B34" s="43" t="s">
        <v>264</v>
      </c>
      <c r="C34" s="430"/>
      <c r="E34" s="33">
        <v>10000000</v>
      </c>
      <c r="F34" s="38" t="s">
        <v>12</v>
      </c>
      <c r="G34" s="33"/>
      <c r="H34" s="38"/>
      <c r="I34" s="394"/>
      <c r="J34" s="296"/>
      <c r="K34" s="297"/>
      <c r="L34" s="3"/>
      <c r="M34" s="452" t="s">
        <v>329</v>
      </c>
      <c r="N34" s="38"/>
      <c r="O34" s="296"/>
      <c r="P34" s="297"/>
      <c r="Q34" s="33"/>
      <c r="R34" s="38"/>
    </row>
    <row r="35" spans="2:18" x14ac:dyDescent="0.25">
      <c r="B35" s="43" t="s">
        <v>237</v>
      </c>
      <c r="C35" s="430"/>
      <c r="D35" s="434"/>
      <c r="E35" s="33">
        <v>1000000</v>
      </c>
      <c r="F35" s="38" t="s">
        <v>12</v>
      </c>
      <c r="G35" s="33">
        <v>200000</v>
      </c>
      <c r="H35" s="38" t="s">
        <v>12</v>
      </c>
      <c r="I35" s="394"/>
      <c r="J35" s="296"/>
      <c r="K35" s="312"/>
      <c r="L35" s="3"/>
      <c r="M35" s="452" t="s">
        <v>348</v>
      </c>
      <c r="N35" s="38"/>
      <c r="O35" s="296"/>
      <c r="P35" s="312"/>
      <c r="Q35" s="33"/>
      <c r="R35" s="38"/>
    </row>
    <row r="36" spans="2:18" x14ac:dyDescent="0.25">
      <c r="B36" s="43" t="s">
        <v>237</v>
      </c>
      <c r="C36" s="430"/>
      <c r="D36" s="434"/>
      <c r="E36" s="33">
        <v>200000</v>
      </c>
      <c r="F36" s="38" t="s">
        <v>9</v>
      </c>
      <c r="G36" s="33"/>
      <c r="H36" s="38"/>
      <c r="I36" s="394"/>
      <c r="J36" s="296"/>
      <c r="K36" s="312"/>
      <c r="L36" s="3"/>
      <c r="M36" s="452" t="s">
        <v>328</v>
      </c>
      <c r="N36" s="38"/>
      <c r="O36" s="296"/>
      <c r="P36" s="312"/>
      <c r="Q36" s="33"/>
      <c r="R36" s="38"/>
    </row>
    <row r="37" spans="2:18" x14ac:dyDescent="0.25">
      <c r="B37" s="43" t="s">
        <v>266</v>
      </c>
      <c r="C37" s="430"/>
      <c r="D37" s="434"/>
      <c r="E37" s="33">
        <v>6000000</v>
      </c>
      <c r="F37" s="38" t="s">
        <v>12</v>
      </c>
      <c r="G37" s="33"/>
      <c r="H37" s="38"/>
      <c r="I37" s="394"/>
      <c r="J37" s="296"/>
      <c r="K37" s="312"/>
      <c r="L37" s="3"/>
      <c r="M37" s="452" t="s">
        <v>332</v>
      </c>
      <c r="N37" s="38"/>
      <c r="O37" s="296"/>
      <c r="P37" s="312"/>
      <c r="Q37" s="33"/>
      <c r="R37" s="38"/>
    </row>
    <row r="38" spans="2:18" x14ac:dyDescent="0.25">
      <c r="B38" s="43" t="s">
        <v>271</v>
      </c>
      <c r="C38" s="430"/>
      <c r="D38" s="434"/>
      <c r="E38" s="33">
        <v>1000000</v>
      </c>
      <c r="F38" s="38" t="s">
        <v>12</v>
      </c>
      <c r="G38" s="33"/>
      <c r="H38" s="38"/>
      <c r="I38" s="394"/>
      <c r="J38" s="296"/>
      <c r="K38" s="312"/>
      <c r="L38" s="3"/>
      <c r="M38" s="452" t="s">
        <v>334</v>
      </c>
      <c r="N38" s="38"/>
      <c r="O38" s="296"/>
      <c r="P38" s="312"/>
      <c r="Q38" s="33"/>
      <c r="R38" s="38"/>
    </row>
    <row r="39" spans="2:18" x14ac:dyDescent="0.25">
      <c r="B39" s="43" t="s">
        <v>267</v>
      </c>
      <c r="C39" s="430"/>
      <c r="D39" s="434"/>
      <c r="E39" s="33">
        <v>3000000</v>
      </c>
      <c r="F39" s="38" t="s">
        <v>12</v>
      </c>
      <c r="G39" s="33"/>
      <c r="H39" s="38"/>
      <c r="I39" s="394"/>
      <c r="J39" s="296"/>
      <c r="K39" s="312"/>
      <c r="L39" s="3"/>
      <c r="M39" s="452" t="s">
        <v>333</v>
      </c>
      <c r="N39" s="38"/>
      <c r="O39" s="296"/>
      <c r="P39" s="312"/>
      <c r="Q39" s="33"/>
      <c r="R39" s="38"/>
    </row>
    <row r="40" spans="2:18" x14ac:dyDescent="0.25">
      <c r="B40" s="43" t="s">
        <v>269</v>
      </c>
      <c r="C40" s="430"/>
      <c r="D40" s="434"/>
      <c r="E40" s="33">
        <v>2000000</v>
      </c>
      <c r="F40" s="38" t="s">
        <v>12</v>
      </c>
      <c r="G40" s="33">
        <v>1000000</v>
      </c>
      <c r="H40" s="38" t="s">
        <v>12</v>
      </c>
      <c r="I40" s="394"/>
      <c r="J40" s="296"/>
      <c r="K40" s="312"/>
      <c r="L40" s="3"/>
      <c r="M40" s="452"/>
      <c r="N40" s="38"/>
      <c r="O40" s="296"/>
      <c r="P40" s="312"/>
      <c r="Q40" s="33"/>
      <c r="R40" s="38"/>
    </row>
    <row r="41" spans="2:18" x14ac:dyDescent="0.25">
      <c r="B41" s="43" t="s">
        <v>232</v>
      </c>
      <c r="C41" s="430"/>
      <c r="D41" s="29"/>
      <c r="E41" s="33">
        <v>1000000</v>
      </c>
      <c r="F41" s="38" t="s">
        <v>9</v>
      </c>
      <c r="G41" s="33">
        <v>10900000</v>
      </c>
      <c r="H41" s="38" t="s">
        <v>9</v>
      </c>
      <c r="I41" s="394"/>
      <c r="J41" s="296"/>
      <c r="K41" s="297"/>
      <c r="L41" s="3"/>
      <c r="M41" s="452" t="s">
        <v>335</v>
      </c>
      <c r="N41" s="38"/>
      <c r="O41" s="296"/>
      <c r="P41" s="297"/>
      <c r="Q41" s="33"/>
      <c r="R41" s="38"/>
    </row>
    <row r="42" spans="2:18" ht="12.75" customHeight="1" x14ac:dyDescent="0.25">
      <c r="B42" s="35" t="s">
        <v>133</v>
      </c>
      <c r="C42" s="429"/>
      <c r="D42" s="29"/>
      <c r="E42" s="307">
        <v>575000</v>
      </c>
      <c r="F42" s="97" t="s">
        <v>9</v>
      </c>
      <c r="G42" s="307"/>
      <c r="H42" s="97"/>
      <c r="I42" s="397"/>
      <c r="J42" s="296"/>
      <c r="K42" s="297"/>
      <c r="L42" s="40"/>
      <c r="M42" s="453"/>
      <c r="N42" s="97"/>
      <c r="O42" s="296"/>
      <c r="P42" s="297"/>
      <c r="Q42" s="307"/>
      <c r="R42" s="97"/>
    </row>
    <row r="43" spans="2:18" x14ac:dyDescent="0.25">
      <c r="B43" s="43" t="s">
        <v>132</v>
      </c>
      <c r="C43" s="433"/>
      <c r="D43" s="29"/>
      <c r="E43" s="33">
        <v>20000000</v>
      </c>
      <c r="F43" s="37" t="s">
        <v>12</v>
      </c>
      <c r="G43" s="33">
        <v>35000000</v>
      </c>
      <c r="H43" s="37" t="s">
        <v>12</v>
      </c>
      <c r="I43" s="7"/>
      <c r="J43" s="296"/>
      <c r="K43" s="297"/>
      <c r="L43" s="3"/>
      <c r="M43" s="452" t="s">
        <v>346</v>
      </c>
      <c r="N43" s="37"/>
      <c r="O43" s="296"/>
      <c r="P43" s="297"/>
      <c r="Q43" s="33"/>
      <c r="R43" s="37"/>
    </row>
    <row r="44" spans="2:18" x14ac:dyDescent="0.25">
      <c r="B44" s="43" t="s">
        <v>306</v>
      </c>
      <c r="C44" s="433"/>
      <c r="D44" s="29"/>
      <c r="E44" s="33"/>
      <c r="F44" s="37"/>
      <c r="G44" s="33">
        <v>500000</v>
      </c>
      <c r="H44" s="37" t="s">
        <v>12</v>
      </c>
      <c r="I44" s="7"/>
      <c r="J44" s="296"/>
      <c r="K44" s="297"/>
      <c r="L44" s="3"/>
      <c r="M44" s="452" t="s">
        <v>355</v>
      </c>
      <c r="N44" s="37"/>
      <c r="O44" s="296"/>
      <c r="P44" s="297"/>
      <c r="Q44" s="33"/>
      <c r="R44" s="37"/>
    </row>
    <row r="45" spans="2:18" x14ac:dyDescent="0.25">
      <c r="B45" s="43" t="s">
        <v>307</v>
      </c>
      <c r="C45" s="433"/>
      <c r="D45" s="29"/>
      <c r="E45" s="33"/>
      <c r="F45" s="37"/>
      <c r="G45" s="33">
        <v>250000</v>
      </c>
      <c r="H45" s="37" t="s">
        <v>9</v>
      </c>
      <c r="I45" s="7"/>
      <c r="J45" s="296"/>
      <c r="K45" s="297"/>
      <c r="L45" s="3"/>
      <c r="M45" s="452"/>
      <c r="N45" s="37"/>
      <c r="O45" s="296"/>
      <c r="P45" s="297"/>
      <c r="Q45" s="33"/>
      <c r="R45" s="37"/>
    </row>
    <row r="46" spans="2:18" x14ac:dyDescent="0.25">
      <c r="B46" s="43" t="s">
        <v>318</v>
      </c>
      <c r="C46" s="433"/>
      <c r="D46" s="29"/>
      <c r="E46" s="33"/>
      <c r="F46" s="37"/>
      <c r="G46" s="33">
        <v>450000</v>
      </c>
      <c r="H46" s="37" t="s">
        <v>9</v>
      </c>
      <c r="I46" s="7"/>
      <c r="J46" s="296"/>
      <c r="K46" s="297"/>
      <c r="L46" s="3"/>
      <c r="M46" s="452"/>
      <c r="N46" s="37"/>
      <c r="O46" s="296"/>
      <c r="P46" s="297"/>
      <c r="Q46" s="33"/>
      <c r="R46" s="37"/>
    </row>
    <row r="47" spans="2:18" x14ac:dyDescent="0.25">
      <c r="B47" s="43" t="s">
        <v>263</v>
      </c>
      <c r="C47" s="433"/>
      <c r="D47" s="29"/>
      <c r="E47" s="33">
        <v>10000000</v>
      </c>
      <c r="F47" s="37" t="s">
        <v>12</v>
      </c>
      <c r="G47" s="33"/>
      <c r="H47" s="37"/>
      <c r="I47" s="7"/>
      <c r="J47" s="296"/>
      <c r="K47" s="297"/>
      <c r="L47" s="3"/>
      <c r="M47" s="452" t="s">
        <v>336</v>
      </c>
      <c r="N47" s="37"/>
      <c r="O47" s="296"/>
      <c r="P47" s="297"/>
      <c r="Q47" s="33"/>
      <c r="R47" s="37"/>
    </row>
    <row r="48" spans="2:18" x14ac:dyDescent="0.25">
      <c r="B48" s="313" t="s">
        <v>270</v>
      </c>
      <c r="C48" s="433"/>
      <c r="E48" s="287">
        <v>1000000</v>
      </c>
      <c r="F48" s="286" t="s">
        <v>9</v>
      </c>
      <c r="G48" s="287"/>
      <c r="H48" s="286"/>
      <c r="I48" s="3"/>
      <c r="J48" s="311"/>
      <c r="K48" s="312"/>
      <c r="L48" s="3"/>
      <c r="M48" s="454" t="s">
        <v>331</v>
      </c>
      <c r="N48" s="286"/>
      <c r="O48" s="311"/>
      <c r="P48" s="312"/>
      <c r="Q48" s="287"/>
      <c r="R48" s="286"/>
    </row>
    <row r="49" spans="2:18" x14ac:dyDescent="0.25">
      <c r="B49" s="313" t="s">
        <v>304</v>
      </c>
      <c r="C49" s="433"/>
      <c r="E49" s="287"/>
      <c r="F49" s="286"/>
      <c r="G49" s="287">
        <v>3000000</v>
      </c>
      <c r="H49" s="286" t="s">
        <v>9</v>
      </c>
      <c r="I49" s="3"/>
      <c r="J49" s="311"/>
      <c r="K49" s="312"/>
      <c r="L49" s="3"/>
      <c r="M49" s="454" t="s">
        <v>349</v>
      </c>
      <c r="N49" s="286"/>
      <c r="O49" s="311"/>
      <c r="P49" s="312"/>
      <c r="Q49" s="287"/>
      <c r="R49" s="286"/>
    </row>
    <row r="50" spans="2:18" x14ac:dyDescent="0.25">
      <c r="B50" s="313" t="s">
        <v>304</v>
      </c>
      <c r="C50" s="433"/>
      <c r="E50" s="287"/>
      <c r="F50" s="286"/>
      <c r="G50" s="287">
        <v>3000000</v>
      </c>
      <c r="H50" s="286" t="s">
        <v>12</v>
      </c>
      <c r="I50" s="3"/>
      <c r="J50" s="311"/>
      <c r="K50" s="312"/>
      <c r="L50" s="3"/>
      <c r="M50" s="454" t="s">
        <v>349</v>
      </c>
      <c r="N50" s="286"/>
      <c r="O50" s="311"/>
      <c r="P50" s="312"/>
      <c r="Q50" s="287"/>
      <c r="R50" s="286"/>
    </row>
    <row r="51" spans="2:18" x14ac:dyDescent="0.25">
      <c r="B51" s="313" t="s">
        <v>265</v>
      </c>
      <c r="C51" s="433"/>
      <c r="E51" s="287">
        <v>7800000</v>
      </c>
      <c r="F51" s="286" t="s">
        <v>12</v>
      </c>
      <c r="G51" s="287"/>
      <c r="H51" s="286"/>
      <c r="I51" s="3"/>
      <c r="J51" s="311"/>
      <c r="K51" s="312"/>
      <c r="L51" s="3"/>
      <c r="M51" s="454"/>
      <c r="N51" s="286"/>
      <c r="O51" s="311"/>
      <c r="P51" s="312"/>
      <c r="Q51" s="287"/>
      <c r="R51" s="286"/>
    </row>
    <row r="52" spans="2:18" x14ac:dyDescent="0.25">
      <c r="B52" s="313" t="s">
        <v>312</v>
      </c>
      <c r="C52" s="433"/>
      <c r="E52" s="287"/>
      <c r="F52" s="286"/>
      <c r="G52" s="287">
        <v>500000</v>
      </c>
      <c r="H52" s="286" t="s">
        <v>12</v>
      </c>
      <c r="I52" s="3"/>
      <c r="J52" s="311"/>
      <c r="K52" s="312"/>
      <c r="L52" s="3"/>
      <c r="M52" s="454" t="s">
        <v>350</v>
      </c>
      <c r="N52" s="286"/>
      <c r="O52" s="311"/>
      <c r="P52" s="312"/>
      <c r="Q52" s="287"/>
      <c r="R52" s="286"/>
    </row>
    <row r="53" spans="2:18" x14ac:dyDescent="0.25">
      <c r="B53" s="313" t="s">
        <v>305</v>
      </c>
      <c r="C53" s="433"/>
      <c r="E53" s="287"/>
      <c r="F53" s="286"/>
      <c r="G53" s="287">
        <v>1211623</v>
      </c>
      <c r="H53" s="286" t="s">
        <v>9</v>
      </c>
      <c r="I53" s="3"/>
      <c r="J53" s="311"/>
      <c r="K53" s="312"/>
      <c r="L53" s="3"/>
      <c r="M53" s="454"/>
      <c r="N53" s="286"/>
      <c r="O53" s="311"/>
      <c r="P53" s="312"/>
      <c r="Q53" s="287"/>
      <c r="R53" s="286"/>
    </row>
    <row r="54" spans="2:18" ht="4.5" customHeight="1" x14ac:dyDescent="0.25">
      <c r="B54" s="44"/>
      <c r="C54" s="433"/>
      <c r="E54" s="34"/>
      <c r="F54" s="41"/>
      <c r="G54" s="34"/>
      <c r="H54" s="41"/>
      <c r="I54" s="395"/>
      <c r="J54" s="298"/>
      <c r="K54" s="299"/>
      <c r="L54" s="3"/>
      <c r="M54" s="449"/>
      <c r="N54" s="41"/>
      <c r="O54" s="298"/>
      <c r="P54" s="299"/>
      <c r="Q54" s="34"/>
      <c r="R54" s="41"/>
    </row>
    <row r="55" spans="2:18" x14ac:dyDescent="0.25">
      <c r="B55" s="52" t="s">
        <v>235</v>
      </c>
      <c r="C55" s="429"/>
      <c r="E55" s="39">
        <f>SUM(E10:E53)</f>
        <v>251753469</v>
      </c>
      <c r="F55" s="95"/>
      <c r="G55" s="39">
        <f>SUM(G10:G53)</f>
        <v>130973064</v>
      </c>
      <c r="H55" s="95"/>
      <c r="I55" s="3"/>
      <c r="J55" s="292"/>
      <c r="K55" s="292"/>
      <c r="L55" s="3"/>
      <c r="M55" s="455"/>
      <c r="N55" s="95"/>
      <c r="O55" s="292"/>
      <c r="P55" s="292"/>
      <c r="Q55" s="39"/>
      <c r="R55" s="95"/>
    </row>
    <row r="56" spans="2:18" ht="6" customHeight="1" x14ac:dyDescent="0.25">
      <c r="B56" s="5"/>
      <c r="C56" s="429"/>
      <c r="E56" s="2"/>
      <c r="F56" s="3"/>
      <c r="G56" s="2"/>
      <c r="H56" s="3"/>
      <c r="I56" s="3"/>
      <c r="J56" s="292"/>
      <c r="K56" s="292"/>
      <c r="L56" s="3"/>
      <c r="M56" s="450"/>
      <c r="O56" s="292"/>
      <c r="P56" s="292"/>
      <c r="Q56" s="2"/>
    </row>
    <row r="57" spans="2:18" x14ac:dyDescent="0.25">
      <c r="B57" s="4" t="s">
        <v>2</v>
      </c>
      <c r="C57" s="429"/>
      <c r="E57" s="18"/>
      <c r="F57" s="40"/>
      <c r="G57" s="18"/>
      <c r="H57" s="40"/>
      <c r="I57" s="40"/>
      <c r="J57" s="292"/>
      <c r="K57" s="292"/>
      <c r="L57" s="40"/>
      <c r="M57" s="456"/>
      <c r="N57" s="40"/>
      <c r="O57" s="292"/>
      <c r="P57" s="292"/>
      <c r="Q57" s="18"/>
      <c r="R57" s="40"/>
    </row>
    <row r="58" spans="2:18" ht="5.25" customHeight="1" x14ac:dyDescent="0.25">
      <c r="B58" s="45"/>
      <c r="C58" s="429"/>
      <c r="E58" s="90"/>
      <c r="F58" s="136"/>
      <c r="G58" s="90"/>
      <c r="H58" s="136"/>
      <c r="I58" s="398"/>
      <c r="J58" s="300"/>
      <c r="K58" s="301"/>
      <c r="L58" s="40"/>
      <c r="M58" s="457"/>
      <c r="N58" s="136"/>
      <c r="O58" s="300"/>
      <c r="P58" s="301"/>
      <c r="Q58" s="90"/>
      <c r="R58" s="136"/>
    </row>
    <row r="59" spans="2:18" x14ac:dyDescent="0.25">
      <c r="B59" s="45" t="s">
        <v>274</v>
      </c>
      <c r="C59" s="429"/>
      <c r="E59" s="307">
        <v>-470236</v>
      </c>
      <c r="F59" s="308" t="s">
        <v>9</v>
      </c>
      <c r="G59" s="307">
        <f>E59</f>
        <v>-470236</v>
      </c>
      <c r="H59" s="308" t="s">
        <v>9</v>
      </c>
      <c r="I59" s="399"/>
      <c r="J59" s="305"/>
      <c r="K59" s="306"/>
      <c r="L59" s="40"/>
      <c r="M59" s="453"/>
      <c r="N59" s="308"/>
      <c r="O59" s="305"/>
      <c r="P59" s="306"/>
      <c r="Q59" s="307"/>
      <c r="R59" s="308"/>
    </row>
    <row r="60" spans="2:18" x14ac:dyDescent="0.25">
      <c r="B60" s="45" t="s">
        <v>308</v>
      </c>
      <c r="C60" s="429"/>
      <c r="E60" s="307"/>
      <c r="F60" s="308"/>
      <c r="G60" s="307">
        <v>-43374</v>
      </c>
      <c r="H60" s="308" t="s">
        <v>9</v>
      </c>
      <c r="I60" s="399"/>
      <c r="J60" s="305"/>
      <c r="K60" s="306"/>
      <c r="L60" s="40"/>
      <c r="M60" s="453"/>
      <c r="N60" s="308"/>
      <c r="O60" s="305"/>
      <c r="P60" s="306"/>
      <c r="Q60" s="307"/>
      <c r="R60" s="308"/>
    </row>
    <row r="61" spans="2:18" x14ac:dyDescent="0.25">
      <c r="B61" s="45" t="s">
        <v>308</v>
      </c>
      <c r="C61" s="429"/>
      <c r="E61" s="307"/>
      <c r="F61" s="308"/>
      <c r="G61" s="307">
        <v>-6718</v>
      </c>
      <c r="H61" s="308" t="s">
        <v>12</v>
      </c>
      <c r="I61" s="399"/>
      <c r="J61" s="305"/>
      <c r="K61" s="306"/>
      <c r="L61" s="40"/>
      <c r="M61" s="453"/>
      <c r="N61" s="308"/>
      <c r="O61" s="305"/>
      <c r="P61" s="306"/>
      <c r="Q61" s="307"/>
      <c r="R61" s="308"/>
    </row>
    <row r="62" spans="2:18" x14ac:dyDescent="0.25">
      <c r="B62" s="45" t="s">
        <v>309</v>
      </c>
      <c r="C62" s="429"/>
      <c r="E62" s="307"/>
      <c r="F62" s="308"/>
      <c r="G62" s="307">
        <v>975000</v>
      </c>
      <c r="H62" s="308" t="s">
        <v>12</v>
      </c>
      <c r="I62" s="399"/>
      <c r="J62" s="305"/>
      <c r="K62" s="306"/>
      <c r="L62" s="40"/>
      <c r="M62" s="453" t="s">
        <v>343</v>
      </c>
      <c r="N62" s="308"/>
      <c r="O62" s="305"/>
      <c r="P62" s="306"/>
      <c r="Q62" s="307"/>
      <c r="R62" s="308"/>
    </row>
    <row r="63" spans="2:18" x14ac:dyDescent="0.25">
      <c r="B63" s="45" t="s">
        <v>310</v>
      </c>
      <c r="C63" s="429"/>
      <c r="E63" s="307"/>
      <c r="F63" s="308"/>
      <c r="G63" s="307">
        <v>750000</v>
      </c>
      <c r="H63" s="308" t="s">
        <v>9</v>
      </c>
      <c r="I63" s="399"/>
      <c r="J63" s="305"/>
      <c r="K63" s="306"/>
      <c r="L63" s="40"/>
      <c r="M63" s="453"/>
      <c r="N63" s="308"/>
      <c r="O63" s="305"/>
      <c r="P63" s="306"/>
      <c r="Q63" s="307"/>
      <c r="R63" s="308"/>
    </row>
    <row r="64" spans="2:18" x14ac:dyDescent="0.25">
      <c r="B64" s="45" t="s">
        <v>351</v>
      </c>
      <c r="C64" s="429"/>
      <c r="E64" s="307"/>
      <c r="F64" s="308"/>
      <c r="G64" s="307">
        <v>550000</v>
      </c>
      <c r="H64" s="308" t="s">
        <v>12</v>
      </c>
      <c r="I64" s="399"/>
      <c r="J64" s="305"/>
      <c r="K64" s="306"/>
      <c r="L64" s="40"/>
      <c r="M64" s="453"/>
      <c r="N64" s="308"/>
      <c r="O64" s="305"/>
      <c r="P64" s="306"/>
      <c r="Q64" s="307"/>
      <c r="R64" s="308"/>
    </row>
    <row r="65" spans="2:18" x14ac:dyDescent="0.25">
      <c r="B65" s="45" t="s">
        <v>311</v>
      </c>
      <c r="C65" s="429"/>
      <c r="E65" s="307"/>
      <c r="F65" s="308"/>
      <c r="G65" s="307">
        <v>465000</v>
      </c>
      <c r="H65" s="308" t="s">
        <v>9</v>
      </c>
      <c r="I65" s="399"/>
      <c r="J65" s="305"/>
      <c r="K65" s="306"/>
      <c r="L65" s="40"/>
      <c r="M65" s="453" t="s">
        <v>347</v>
      </c>
      <c r="N65" s="308"/>
      <c r="O65" s="305"/>
      <c r="P65" s="306"/>
      <c r="Q65" s="307"/>
      <c r="R65" s="308"/>
    </row>
    <row r="66" spans="2:18" ht="14.25" customHeight="1" x14ac:dyDescent="0.25">
      <c r="B66" s="45" t="s">
        <v>275</v>
      </c>
      <c r="C66" s="429"/>
      <c r="E66" s="307">
        <v>5000000</v>
      </c>
      <c r="F66" s="308" t="s">
        <v>9</v>
      </c>
      <c r="G66" s="307"/>
      <c r="H66" s="308"/>
      <c r="I66" s="399"/>
      <c r="J66" s="305"/>
      <c r="K66" s="306"/>
      <c r="L66" s="40"/>
      <c r="M66" s="453"/>
      <c r="N66" s="308"/>
      <c r="O66" s="305"/>
      <c r="P66" s="306"/>
      <c r="Q66" s="307"/>
      <c r="R66" s="308"/>
    </row>
    <row r="67" spans="2:18" x14ac:dyDescent="0.25">
      <c r="B67" s="45" t="s">
        <v>276</v>
      </c>
      <c r="C67" s="429"/>
      <c r="E67" s="307">
        <v>4000000</v>
      </c>
      <c r="F67" s="308" t="s">
        <v>9</v>
      </c>
      <c r="G67" s="307"/>
      <c r="H67" s="308"/>
      <c r="I67" s="399"/>
      <c r="J67" s="305"/>
      <c r="K67" s="306"/>
      <c r="L67" s="40"/>
      <c r="M67" s="453"/>
      <c r="N67" s="308"/>
      <c r="O67" s="305"/>
      <c r="P67" s="306"/>
      <c r="Q67" s="307"/>
      <c r="R67" s="308"/>
    </row>
    <row r="68" spans="2:18" ht="12.75" customHeight="1" x14ac:dyDescent="0.25">
      <c r="B68" s="45" t="s">
        <v>277</v>
      </c>
      <c r="C68" s="429"/>
      <c r="D68" s="29"/>
      <c r="E68" s="50">
        <v>3000000</v>
      </c>
      <c r="F68" s="97" t="s">
        <v>9</v>
      </c>
      <c r="G68" s="50"/>
      <c r="H68" s="97"/>
      <c r="I68" s="397"/>
      <c r="J68" s="296"/>
      <c r="K68" s="297"/>
      <c r="L68" s="40"/>
      <c r="M68" s="458"/>
      <c r="N68" s="97"/>
      <c r="O68" s="296"/>
      <c r="P68" s="297"/>
      <c r="Q68" s="50"/>
      <c r="R68" s="97"/>
    </row>
    <row r="69" spans="2:18" ht="12.75" customHeight="1" x14ac:dyDescent="0.25">
      <c r="B69" s="45" t="s">
        <v>278</v>
      </c>
      <c r="C69" s="429"/>
      <c r="D69" s="29"/>
      <c r="E69" s="50">
        <v>2500000</v>
      </c>
      <c r="F69" s="97" t="s">
        <v>12</v>
      </c>
      <c r="G69" s="50"/>
      <c r="H69" s="97"/>
      <c r="I69" s="397"/>
      <c r="J69" s="296"/>
      <c r="K69" s="297"/>
      <c r="L69" s="40"/>
      <c r="M69" s="458"/>
      <c r="N69" s="97"/>
      <c r="O69" s="296"/>
      <c r="P69" s="297"/>
      <c r="Q69" s="50"/>
      <c r="R69" s="97"/>
    </row>
    <row r="70" spans="2:18" ht="12.75" customHeight="1" x14ac:dyDescent="0.25">
      <c r="B70" s="45" t="s">
        <v>123</v>
      </c>
      <c r="C70" s="429"/>
      <c r="D70" s="29"/>
      <c r="E70" s="50">
        <v>1250000</v>
      </c>
      <c r="F70" s="97" t="s">
        <v>12</v>
      </c>
      <c r="G70" s="50"/>
      <c r="H70" s="97"/>
      <c r="I70" s="397"/>
      <c r="J70" s="296"/>
      <c r="K70" s="297"/>
      <c r="L70" s="40"/>
      <c r="M70" s="458"/>
      <c r="N70" s="97"/>
      <c r="O70" s="296"/>
      <c r="P70" s="297"/>
      <c r="Q70" s="50"/>
      <c r="R70" s="97"/>
    </row>
    <row r="71" spans="2:18" ht="12.75" customHeight="1" x14ac:dyDescent="0.25">
      <c r="B71" s="45" t="s">
        <v>283</v>
      </c>
      <c r="C71" s="429"/>
      <c r="D71" s="29"/>
      <c r="E71" s="50">
        <v>900000</v>
      </c>
      <c r="F71" s="97" t="s">
        <v>12</v>
      </c>
      <c r="G71" s="50"/>
      <c r="H71" s="97"/>
      <c r="I71" s="397"/>
      <c r="J71" s="296"/>
      <c r="K71" s="297"/>
      <c r="L71" s="40"/>
      <c r="M71" s="458"/>
      <c r="N71" s="97"/>
      <c r="O71" s="296"/>
      <c r="P71" s="297"/>
      <c r="Q71" s="50"/>
      <c r="R71" s="97"/>
    </row>
    <row r="72" spans="2:18" ht="12.75" customHeight="1" x14ac:dyDescent="0.25">
      <c r="B72" s="45" t="s">
        <v>279</v>
      </c>
      <c r="C72" s="429"/>
      <c r="D72" s="29"/>
      <c r="E72" s="50">
        <v>850000</v>
      </c>
      <c r="F72" s="97" t="s">
        <v>9</v>
      </c>
      <c r="G72" s="50">
        <f>E72</f>
        <v>850000</v>
      </c>
      <c r="H72" s="97" t="s">
        <v>9</v>
      </c>
      <c r="I72" s="397"/>
      <c r="J72" s="296"/>
      <c r="K72" s="297"/>
      <c r="L72" s="40"/>
      <c r="M72" s="458"/>
      <c r="N72" s="97"/>
      <c r="O72" s="296"/>
      <c r="P72" s="297"/>
      <c r="Q72" s="50"/>
      <c r="R72" s="97"/>
    </row>
    <row r="73" spans="2:18" ht="12.75" customHeight="1" x14ac:dyDescent="0.25">
      <c r="B73" s="45" t="s">
        <v>280</v>
      </c>
      <c r="C73" s="429"/>
      <c r="E73" s="50">
        <v>500000</v>
      </c>
      <c r="F73" s="97" t="s">
        <v>12</v>
      </c>
      <c r="G73" s="50"/>
      <c r="H73" s="97"/>
      <c r="I73" s="397"/>
      <c r="J73" s="296"/>
      <c r="K73" s="297"/>
      <c r="L73" s="40"/>
      <c r="M73" s="458"/>
      <c r="N73" s="97"/>
      <c r="O73" s="296"/>
      <c r="P73" s="297"/>
      <c r="Q73" s="50"/>
      <c r="R73" s="97"/>
    </row>
    <row r="74" spans="2:18" ht="12.75" customHeight="1" x14ac:dyDescent="0.25">
      <c r="B74" s="45" t="s">
        <v>281</v>
      </c>
      <c r="C74" s="429"/>
      <c r="E74" s="50">
        <v>101938</v>
      </c>
      <c r="F74" s="97" t="s">
        <v>9</v>
      </c>
      <c r="G74" s="50">
        <f>E74</f>
        <v>101938</v>
      </c>
      <c r="H74" s="97" t="s">
        <v>9</v>
      </c>
      <c r="I74" s="397"/>
      <c r="J74" s="392"/>
      <c r="K74" s="297"/>
      <c r="L74" s="40"/>
      <c r="M74" s="458"/>
      <c r="N74" s="97"/>
      <c r="O74" s="392"/>
      <c r="P74" s="297"/>
      <c r="Q74" s="50"/>
      <c r="R74" s="97"/>
    </row>
    <row r="75" spans="2:18" ht="12.75" customHeight="1" x14ac:dyDescent="0.25">
      <c r="B75" s="45" t="s">
        <v>282</v>
      </c>
      <c r="C75" s="429"/>
      <c r="D75" s="29"/>
      <c r="E75" s="50">
        <v>100000</v>
      </c>
      <c r="F75" s="97" t="s">
        <v>12</v>
      </c>
      <c r="G75" s="50"/>
      <c r="H75" s="97"/>
      <c r="I75" s="397"/>
      <c r="J75" s="296"/>
      <c r="K75" s="297"/>
      <c r="L75" s="40"/>
      <c r="M75" s="458"/>
      <c r="N75" s="97"/>
      <c r="O75" s="296"/>
      <c r="P75" s="297"/>
      <c r="Q75" s="50"/>
      <c r="R75" s="97"/>
    </row>
    <row r="76" spans="2:18" ht="12.75" customHeight="1" x14ac:dyDescent="0.25">
      <c r="B76" s="215" t="s">
        <v>140</v>
      </c>
      <c r="C76" s="429"/>
      <c r="D76" s="29"/>
      <c r="E76" s="60">
        <v>1590201</v>
      </c>
      <c r="F76" s="98" t="s">
        <v>9</v>
      </c>
      <c r="G76" s="60"/>
      <c r="H76" s="98"/>
      <c r="I76" s="400"/>
      <c r="J76" s="311"/>
      <c r="K76" s="312"/>
      <c r="L76" s="40"/>
      <c r="M76" s="459"/>
      <c r="N76" s="98"/>
      <c r="O76" s="311"/>
      <c r="P76" s="312"/>
      <c r="Q76" s="60"/>
      <c r="R76" s="98"/>
    </row>
    <row r="77" spans="2:18" ht="12.75" customHeight="1" x14ac:dyDescent="0.25">
      <c r="B77" s="215" t="s">
        <v>284</v>
      </c>
      <c r="C77" s="429"/>
      <c r="D77" s="29"/>
      <c r="E77" s="60">
        <v>1395547</v>
      </c>
      <c r="F77" s="98" t="s">
        <v>9</v>
      </c>
      <c r="G77" s="60"/>
      <c r="H77" s="98"/>
      <c r="I77" s="400"/>
      <c r="J77" s="311"/>
      <c r="K77" s="312"/>
      <c r="L77" s="40"/>
      <c r="M77" s="459"/>
      <c r="N77" s="98"/>
      <c r="O77" s="311"/>
      <c r="P77" s="312"/>
      <c r="Q77" s="60"/>
      <c r="R77" s="98"/>
    </row>
    <row r="78" spans="2:18" ht="12.75" customHeight="1" x14ac:dyDescent="0.25">
      <c r="B78" s="215" t="s">
        <v>285</v>
      </c>
      <c r="C78" s="429"/>
      <c r="D78" s="29"/>
      <c r="E78" s="60">
        <v>969000</v>
      </c>
      <c r="F78" s="98" t="s">
        <v>9</v>
      </c>
      <c r="G78" s="60">
        <f>E78</f>
        <v>969000</v>
      </c>
      <c r="H78" s="98" t="s">
        <v>9</v>
      </c>
      <c r="I78" s="400"/>
      <c r="J78" s="311"/>
      <c r="K78" s="312"/>
      <c r="L78" s="40"/>
      <c r="M78" s="459"/>
      <c r="N78" s="98"/>
      <c r="O78" s="311"/>
      <c r="P78" s="312"/>
      <c r="Q78" s="60"/>
      <c r="R78" s="98"/>
    </row>
    <row r="79" spans="2:18" ht="12.75" customHeight="1" x14ac:dyDescent="0.25">
      <c r="B79" s="215" t="s">
        <v>285</v>
      </c>
      <c r="C79" s="429"/>
      <c r="D79" s="29"/>
      <c r="E79" s="60">
        <v>970000</v>
      </c>
      <c r="F79" s="98" t="s">
        <v>12</v>
      </c>
      <c r="G79" s="60"/>
      <c r="H79" s="98"/>
      <c r="I79" s="400"/>
      <c r="J79" s="311"/>
      <c r="K79" s="312"/>
      <c r="L79" s="40"/>
      <c r="M79" s="459"/>
      <c r="N79" s="98"/>
      <c r="O79" s="311"/>
      <c r="P79" s="312"/>
      <c r="Q79" s="60"/>
      <c r="R79" s="98"/>
    </row>
    <row r="80" spans="2:18" ht="6" customHeight="1" x14ac:dyDescent="0.25">
      <c r="B80" s="191"/>
      <c r="C80" s="433"/>
      <c r="E80" s="34"/>
      <c r="F80" s="41"/>
      <c r="G80" s="34"/>
      <c r="H80" s="41"/>
      <c r="I80" s="395"/>
      <c r="J80" s="298"/>
      <c r="K80" s="299"/>
      <c r="L80" s="3"/>
      <c r="M80" s="449"/>
      <c r="N80" s="41"/>
      <c r="O80" s="298"/>
      <c r="P80" s="299"/>
      <c r="Q80" s="34"/>
      <c r="R80" s="41"/>
    </row>
    <row r="81" spans="2:18" ht="12.75" customHeight="1" x14ac:dyDescent="0.25">
      <c r="B81" s="190" t="s">
        <v>3</v>
      </c>
      <c r="C81" s="433"/>
      <c r="E81" s="39">
        <f>SUM(E59:E80)</f>
        <v>22656450</v>
      </c>
      <c r="F81" s="39"/>
      <c r="G81" s="39">
        <f>SUM(G59:G80)</f>
        <v>4140610</v>
      </c>
      <c r="H81" s="137"/>
      <c r="I81" s="2"/>
      <c r="J81" s="292"/>
      <c r="K81" s="292"/>
      <c r="L81" s="3"/>
      <c r="M81" s="455"/>
      <c r="N81" s="137"/>
      <c r="O81" s="292"/>
      <c r="P81" s="292"/>
      <c r="Q81" s="39"/>
      <c r="R81" s="137"/>
    </row>
    <row r="82" spans="2:18" ht="5.25" customHeight="1" x14ac:dyDescent="0.25">
      <c r="B82" s="5"/>
      <c r="C82" s="433"/>
      <c r="E82" s="2"/>
      <c r="F82" s="3"/>
      <c r="G82" s="2"/>
      <c r="H82" s="3"/>
      <c r="I82" s="3"/>
      <c r="J82" s="292"/>
      <c r="K82" s="292"/>
      <c r="L82" s="3"/>
      <c r="M82" s="450"/>
      <c r="O82" s="292"/>
      <c r="P82" s="292"/>
      <c r="Q82" s="2"/>
    </row>
    <row r="83" spans="2:18" ht="15.75" customHeight="1" x14ac:dyDescent="0.25">
      <c r="B83" s="6" t="s">
        <v>141</v>
      </c>
      <c r="C83" s="433"/>
      <c r="E83" s="2"/>
      <c r="F83" s="3"/>
      <c r="G83" s="2"/>
      <c r="H83" s="3"/>
      <c r="I83" s="3"/>
      <c r="J83" s="292"/>
      <c r="K83" s="292"/>
      <c r="L83" s="3"/>
      <c r="M83" s="450"/>
      <c r="O83" s="292"/>
      <c r="P83" s="292"/>
      <c r="Q83" s="2"/>
    </row>
    <row r="84" spans="2:18" x14ac:dyDescent="0.25">
      <c r="B84" s="45"/>
      <c r="C84" s="433"/>
      <c r="D84" s="29"/>
      <c r="E84" s="90"/>
      <c r="F84" s="96"/>
      <c r="G84" s="90"/>
      <c r="H84" s="96"/>
      <c r="I84" s="94"/>
      <c r="J84" s="300"/>
      <c r="K84" s="301"/>
      <c r="L84" s="3"/>
      <c r="M84" s="457"/>
      <c r="N84" s="96"/>
      <c r="O84" s="300"/>
      <c r="P84" s="301"/>
      <c r="Q84" s="90"/>
      <c r="R84" s="96"/>
    </row>
    <row r="85" spans="2:18" x14ac:dyDescent="0.25">
      <c r="B85" s="45" t="s">
        <v>286</v>
      </c>
      <c r="C85" s="433"/>
      <c r="D85" s="29"/>
      <c r="E85" s="314" t="s">
        <v>288</v>
      </c>
      <c r="F85" s="286"/>
      <c r="G85" s="314"/>
      <c r="H85" s="286"/>
      <c r="I85" s="3"/>
      <c r="J85" s="315"/>
      <c r="K85" s="316"/>
      <c r="L85" s="3"/>
      <c r="M85" s="460"/>
      <c r="N85" s="286"/>
      <c r="O85" s="315"/>
      <c r="P85" s="316"/>
      <c r="Q85" s="314"/>
      <c r="R85" s="286"/>
    </row>
    <row r="86" spans="2:18" x14ac:dyDescent="0.25">
      <c r="B86" s="45" t="s">
        <v>287</v>
      </c>
      <c r="C86" s="433"/>
      <c r="D86" s="29"/>
      <c r="E86" s="314" t="s">
        <v>288</v>
      </c>
      <c r="F86" s="286"/>
      <c r="G86" s="314">
        <v>1000000</v>
      </c>
      <c r="H86" s="286" t="s">
        <v>9</v>
      </c>
      <c r="I86" s="3"/>
      <c r="J86" s="315"/>
      <c r="K86" s="316"/>
      <c r="L86" s="3"/>
      <c r="M86" s="460"/>
      <c r="N86" s="286"/>
      <c r="O86" s="315"/>
      <c r="P86" s="316"/>
      <c r="Q86" s="314"/>
      <c r="R86" s="286"/>
    </row>
    <row r="87" spans="2:18" ht="12.75" customHeight="1" x14ac:dyDescent="0.25">
      <c r="B87" s="45" t="s">
        <v>176</v>
      </c>
      <c r="C87" s="429"/>
      <c r="D87" s="29"/>
      <c r="E87" s="50">
        <v>500000</v>
      </c>
      <c r="F87" s="97" t="s">
        <v>9</v>
      </c>
      <c r="G87" s="50">
        <f>E87</f>
        <v>500000</v>
      </c>
      <c r="H87" s="97" t="s">
        <v>9</v>
      </c>
      <c r="I87" s="397"/>
      <c r="J87" s="296"/>
      <c r="K87" s="297"/>
      <c r="L87" s="40"/>
      <c r="M87" s="458"/>
      <c r="N87" s="97"/>
      <c r="O87" s="296"/>
      <c r="P87" s="297"/>
      <c r="Q87" s="50"/>
      <c r="R87" s="97"/>
    </row>
    <row r="88" spans="2:18" x14ac:dyDescent="0.25">
      <c r="B88" s="45" t="s">
        <v>289</v>
      </c>
      <c r="C88" s="433"/>
      <c r="D88" s="29"/>
      <c r="E88" s="50">
        <v>500000</v>
      </c>
      <c r="F88" s="38" t="s">
        <v>12</v>
      </c>
      <c r="G88" s="50"/>
      <c r="H88" s="38"/>
      <c r="I88" s="3"/>
      <c r="J88" s="315"/>
      <c r="K88" s="316"/>
      <c r="L88" s="3"/>
      <c r="M88" s="458"/>
      <c r="N88" s="38"/>
      <c r="O88" s="315"/>
      <c r="P88" s="316"/>
      <c r="Q88" s="50"/>
      <c r="R88" s="38"/>
    </row>
    <row r="89" spans="2:18" x14ac:dyDescent="0.25">
      <c r="B89" s="45" t="s">
        <v>295</v>
      </c>
      <c r="C89" s="433"/>
      <c r="D89" s="29"/>
      <c r="E89" s="50">
        <v>350000</v>
      </c>
      <c r="F89" s="38" t="s">
        <v>12</v>
      </c>
      <c r="G89" s="50"/>
      <c r="H89" s="38"/>
      <c r="I89" s="3"/>
      <c r="J89" s="315"/>
      <c r="K89" s="316"/>
      <c r="L89" s="3"/>
      <c r="M89" s="458"/>
      <c r="N89" s="38"/>
      <c r="O89" s="315"/>
      <c r="P89" s="316"/>
      <c r="Q89" s="50"/>
      <c r="R89" s="38"/>
    </row>
    <row r="90" spans="2:18" x14ac:dyDescent="0.25">
      <c r="B90" s="45" t="s">
        <v>314</v>
      </c>
      <c r="C90" s="433"/>
      <c r="D90" s="29"/>
      <c r="E90" s="50"/>
      <c r="F90" s="38"/>
      <c r="G90" s="50">
        <v>7000000</v>
      </c>
      <c r="H90" s="38" t="s">
        <v>12</v>
      </c>
      <c r="I90" s="3"/>
      <c r="J90" s="315"/>
      <c r="K90" s="316"/>
      <c r="L90" s="3"/>
      <c r="M90" s="458" t="s">
        <v>352</v>
      </c>
      <c r="N90" s="38"/>
      <c r="O90" s="315"/>
      <c r="P90" s="316"/>
      <c r="Q90" s="50"/>
      <c r="R90" s="38"/>
    </row>
    <row r="91" spans="2:18" x14ac:dyDescent="0.25">
      <c r="B91" s="45" t="s">
        <v>313</v>
      </c>
      <c r="C91" s="433"/>
      <c r="D91" s="29"/>
      <c r="E91" s="50"/>
      <c r="F91" s="38"/>
      <c r="G91" s="50">
        <v>500000</v>
      </c>
      <c r="H91" s="38" t="s">
        <v>9</v>
      </c>
      <c r="I91" s="3"/>
      <c r="J91" s="315"/>
      <c r="K91" s="316"/>
      <c r="L91" s="3"/>
      <c r="M91" s="458"/>
      <c r="N91" s="38"/>
      <c r="O91" s="315"/>
      <c r="P91" s="316"/>
      <c r="Q91" s="50"/>
      <c r="R91" s="38"/>
    </row>
    <row r="92" spans="2:18" x14ac:dyDescent="0.25">
      <c r="B92" s="45" t="s">
        <v>315</v>
      </c>
      <c r="C92" s="433"/>
      <c r="D92" s="29"/>
      <c r="E92" s="50"/>
      <c r="F92" s="38"/>
      <c r="G92" s="50">
        <v>500000</v>
      </c>
      <c r="H92" s="38" t="s">
        <v>12</v>
      </c>
      <c r="I92" s="3"/>
      <c r="J92" s="315"/>
      <c r="K92" s="316"/>
      <c r="L92" s="3"/>
      <c r="M92" s="458"/>
      <c r="N92" s="38"/>
      <c r="O92" s="315"/>
      <c r="P92" s="316"/>
      <c r="Q92" s="50"/>
      <c r="R92" s="38"/>
    </row>
    <row r="93" spans="2:18" x14ac:dyDescent="0.25">
      <c r="B93" s="45" t="s">
        <v>316</v>
      </c>
      <c r="C93" s="433"/>
      <c r="D93" s="29"/>
      <c r="E93" s="50"/>
      <c r="F93" s="38"/>
      <c r="G93" s="50">
        <v>400000</v>
      </c>
      <c r="H93" s="38" t="s">
        <v>12</v>
      </c>
      <c r="I93" s="3"/>
      <c r="J93" s="315"/>
      <c r="K93" s="316"/>
      <c r="L93" s="3"/>
      <c r="M93" s="458" t="s">
        <v>338</v>
      </c>
      <c r="N93" s="38"/>
      <c r="O93" s="315"/>
      <c r="P93" s="316"/>
      <c r="Q93" s="50"/>
      <c r="R93" s="38"/>
    </row>
    <row r="94" spans="2:18" x14ac:dyDescent="0.25">
      <c r="B94" s="45" t="s">
        <v>317</v>
      </c>
      <c r="C94" s="433"/>
      <c r="D94" s="29"/>
      <c r="E94" s="50"/>
      <c r="F94" s="38"/>
      <c r="G94" s="50">
        <v>250000</v>
      </c>
      <c r="H94" s="38" t="s">
        <v>12</v>
      </c>
      <c r="I94" s="3"/>
      <c r="J94" s="315"/>
      <c r="K94" s="316"/>
      <c r="L94" s="3"/>
      <c r="M94" s="458"/>
      <c r="N94" s="38"/>
      <c r="O94" s="315"/>
      <c r="P94" s="316"/>
      <c r="Q94" s="50"/>
      <c r="R94" s="38"/>
    </row>
    <row r="95" spans="2:18" x14ac:dyDescent="0.25">
      <c r="B95" s="45"/>
      <c r="C95" s="433"/>
      <c r="D95" s="29"/>
      <c r="E95" s="50"/>
      <c r="F95" s="38"/>
      <c r="G95" s="50"/>
      <c r="H95" s="38"/>
      <c r="I95" s="3"/>
      <c r="J95" s="315"/>
      <c r="K95" s="316"/>
      <c r="L95" s="3"/>
      <c r="M95" s="458"/>
      <c r="N95" s="38"/>
      <c r="O95" s="315"/>
      <c r="P95" s="316"/>
      <c r="Q95" s="50"/>
      <c r="R95" s="38"/>
    </row>
    <row r="96" spans="2:18" ht="7.5" customHeight="1" x14ac:dyDescent="0.25">
      <c r="B96" s="47"/>
      <c r="C96" s="433"/>
      <c r="E96" s="182"/>
      <c r="F96" s="96"/>
      <c r="G96" s="182"/>
      <c r="H96" s="96"/>
      <c r="I96" s="3"/>
      <c r="J96" s="292"/>
      <c r="K96" s="292"/>
      <c r="L96" s="3"/>
      <c r="M96" s="461"/>
      <c r="N96" s="96"/>
      <c r="O96" s="292"/>
      <c r="P96" s="292"/>
      <c r="Q96" s="182"/>
      <c r="R96" s="96"/>
    </row>
    <row r="97" spans="2:18" x14ac:dyDescent="0.25">
      <c r="B97" s="47" t="s">
        <v>4</v>
      </c>
      <c r="C97" s="435"/>
      <c r="E97" s="9">
        <f>SUM(E84:E96)</f>
        <v>1350000</v>
      </c>
      <c r="F97" s="49"/>
      <c r="G97" s="9">
        <f>SUM(G84:G96)</f>
        <v>10150000</v>
      </c>
      <c r="H97" s="414"/>
      <c r="I97" s="3"/>
      <c r="J97" s="292"/>
      <c r="K97" s="292"/>
      <c r="L97" s="10"/>
      <c r="M97" s="462"/>
      <c r="N97" s="49"/>
      <c r="O97" s="292"/>
      <c r="P97" s="292"/>
      <c r="Q97" s="9"/>
      <c r="R97" s="49"/>
    </row>
    <row r="98" spans="2:18" ht="6" customHeight="1" x14ac:dyDescent="0.25">
      <c r="B98" s="47"/>
      <c r="C98" s="435"/>
      <c r="E98" s="11"/>
      <c r="F98" s="23"/>
      <c r="G98" s="11"/>
      <c r="H98" s="23"/>
      <c r="I98" s="10"/>
      <c r="J98" s="292"/>
      <c r="K98" s="292"/>
      <c r="L98" s="10"/>
      <c r="M98" s="463"/>
      <c r="N98" s="23"/>
      <c r="O98" s="292"/>
      <c r="P98" s="292"/>
      <c r="Q98" s="11"/>
      <c r="R98" s="23"/>
    </row>
    <row r="99" spans="2:18" ht="6" customHeight="1" x14ac:dyDescent="0.25">
      <c r="B99" s="48"/>
      <c r="C99" s="433"/>
      <c r="E99" s="26"/>
      <c r="F99" s="25"/>
      <c r="G99" s="26"/>
      <c r="H99" s="25"/>
      <c r="I99" s="3"/>
      <c r="J99" s="292"/>
      <c r="K99" s="292"/>
      <c r="L99" s="3"/>
      <c r="M99" s="464"/>
      <c r="N99" s="25"/>
      <c r="O99" s="292"/>
      <c r="P99" s="292"/>
      <c r="Q99" s="26"/>
      <c r="R99" s="25"/>
    </row>
    <row r="100" spans="2:18" ht="8.1" customHeight="1" thickBot="1" x14ac:dyDescent="0.3">
      <c r="B100" s="14"/>
      <c r="C100" s="436"/>
      <c r="E100" s="2"/>
      <c r="F100" s="3"/>
      <c r="G100" s="2"/>
      <c r="H100" s="3"/>
      <c r="I100" s="3"/>
      <c r="J100" s="292"/>
      <c r="K100" s="292"/>
      <c r="L100" s="32"/>
      <c r="M100" s="450"/>
      <c r="O100" s="292"/>
      <c r="P100" s="292"/>
      <c r="Q100" s="2"/>
    </row>
    <row r="101" spans="2:18" ht="17.399999999999999" customHeight="1" thickBot="1" x14ac:dyDescent="0.3">
      <c r="B101" s="51" t="s">
        <v>17</v>
      </c>
      <c r="C101" s="436"/>
      <c r="E101" s="2"/>
      <c r="F101" s="3"/>
      <c r="G101" s="2"/>
      <c r="H101" s="3"/>
      <c r="I101" s="3"/>
      <c r="J101" s="292"/>
      <c r="K101" s="292"/>
      <c r="L101" s="32"/>
      <c r="M101" s="450"/>
      <c r="O101" s="292"/>
      <c r="P101" s="292"/>
      <c r="Q101" s="2"/>
    </row>
    <row r="102" spans="2:18" ht="12.75" customHeight="1" x14ac:dyDescent="0.25">
      <c r="B102" s="35" t="s">
        <v>233</v>
      </c>
      <c r="C102" s="436"/>
      <c r="E102" s="30">
        <f>292844077+299879+1275795+291214</f>
        <v>294710965</v>
      </c>
      <c r="F102" s="96" t="s">
        <v>9</v>
      </c>
      <c r="G102" s="30">
        <v>99437586</v>
      </c>
      <c r="H102" s="96" t="s">
        <v>9</v>
      </c>
      <c r="I102" s="94"/>
      <c r="J102" s="300"/>
      <c r="K102" s="301"/>
      <c r="L102" s="3"/>
      <c r="M102" s="446"/>
      <c r="N102" s="96"/>
      <c r="O102" s="300"/>
      <c r="P102" s="301"/>
      <c r="Q102" s="30"/>
      <c r="R102" s="96"/>
    </row>
    <row r="103" spans="2:18" x14ac:dyDescent="0.25">
      <c r="B103" s="35" t="s">
        <v>52</v>
      </c>
      <c r="C103" s="436"/>
      <c r="E103" s="33">
        <v>7604751</v>
      </c>
      <c r="F103" s="37"/>
      <c r="G103" s="33">
        <v>1345225</v>
      </c>
      <c r="H103" s="37" t="s">
        <v>9</v>
      </c>
      <c r="I103" s="7"/>
      <c r="J103" s="305"/>
      <c r="K103" s="306"/>
      <c r="L103" s="3"/>
      <c r="M103" s="452"/>
      <c r="N103" s="37"/>
      <c r="O103" s="305"/>
      <c r="P103" s="306"/>
      <c r="Q103" s="33"/>
      <c r="R103" s="37"/>
    </row>
    <row r="104" spans="2:18" x14ac:dyDescent="0.25">
      <c r="B104" s="35" t="s">
        <v>61</v>
      </c>
      <c r="C104" s="436"/>
      <c r="E104" s="33">
        <v>12090508</v>
      </c>
      <c r="F104" s="37"/>
      <c r="G104" s="33">
        <v>7112063</v>
      </c>
      <c r="H104" s="37" t="s">
        <v>9</v>
      </c>
      <c r="I104" s="7"/>
      <c r="J104" s="305"/>
      <c r="K104" s="306"/>
      <c r="L104" s="3"/>
      <c r="M104" s="452"/>
      <c r="N104" s="37"/>
      <c r="O104" s="305"/>
      <c r="P104" s="306"/>
      <c r="Q104" s="33"/>
      <c r="R104" s="37"/>
    </row>
    <row r="105" spans="2:18" x14ac:dyDescent="0.25">
      <c r="B105" s="35" t="s">
        <v>298</v>
      </c>
      <c r="C105" s="436"/>
      <c r="E105" s="33">
        <v>5874500</v>
      </c>
      <c r="F105" s="37"/>
      <c r="G105" s="33">
        <v>3455588</v>
      </c>
      <c r="H105" s="37" t="s">
        <v>9</v>
      </c>
      <c r="I105" s="7"/>
      <c r="J105" s="305"/>
      <c r="K105" s="306"/>
      <c r="L105" s="3"/>
      <c r="M105" s="452"/>
      <c r="N105" s="37"/>
      <c r="O105" s="305"/>
      <c r="P105" s="306"/>
      <c r="Q105" s="33"/>
      <c r="R105" s="37"/>
    </row>
    <row r="106" spans="2:18" ht="13.5" customHeight="1" x14ac:dyDescent="0.25">
      <c r="B106" s="35" t="s">
        <v>299</v>
      </c>
      <c r="C106" s="436"/>
      <c r="E106" s="33">
        <v>66327685</v>
      </c>
      <c r="F106" s="37"/>
      <c r="G106" s="33">
        <v>40114455</v>
      </c>
      <c r="H106" s="37" t="s">
        <v>9</v>
      </c>
      <c r="I106" s="7"/>
      <c r="J106" s="305"/>
      <c r="K106" s="306"/>
      <c r="L106" s="3"/>
      <c r="M106" s="452"/>
      <c r="N106" s="37"/>
      <c r="O106" s="305"/>
      <c r="P106" s="306"/>
      <c r="Q106" s="33"/>
      <c r="R106" s="37"/>
    </row>
    <row r="107" spans="2:18" ht="12.75" customHeight="1" x14ac:dyDescent="0.25">
      <c r="B107" s="43" t="s">
        <v>248</v>
      </c>
      <c r="C107" s="436"/>
      <c r="E107" s="31">
        <v>8000000</v>
      </c>
      <c r="F107" s="38" t="s">
        <v>9</v>
      </c>
      <c r="G107" s="31"/>
      <c r="H107" s="38"/>
      <c r="I107" s="394"/>
      <c r="J107" s="296"/>
      <c r="K107" s="297"/>
      <c r="L107" s="3"/>
      <c r="M107" s="447"/>
      <c r="N107" s="38"/>
      <c r="O107" s="296"/>
      <c r="P107" s="297"/>
      <c r="Q107" s="31"/>
      <c r="R107" s="38"/>
    </row>
    <row r="108" spans="2:18" ht="12.75" customHeight="1" x14ac:dyDescent="0.25">
      <c r="B108" s="43" t="s">
        <v>249</v>
      </c>
      <c r="C108" s="436"/>
      <c r="E108" s="31">
        <v>10000000</v>
      </c>
      <c r="F108" s="38" t="s">
        <v>9</v>
      </c>
      <c r="G108" s="31"/>
      <c r="H108" s="38"/>
      <c r="I108" s="394"/>
      <c r="J108" s="296"/>
      <c r="K108" s="297"/>
      <c r="L108" s="3"/>
      <c r="M108" s="447"/>
      <c r="N108" s="38"/>
      <c r="O108" s="296"/>
      <c r="P108" s="297"/>
      <c r="Q108" s="31"/>
      <c r="R108" s="38"/>
    </row>
    <row r="109" spans="2:18" ht="12.75" customHeight="1" x14ac:dyDescent="0.25">
      <c r="B109" s="43" t="s">
        <v>250</v>
      </c>
      <c r="C109" s="436"/>
      <c r="E109" s="31">
        <v>4716932</v>
      </c>
      <c r="F109" s="38" t="s">
        <v>9</v>
      </c>
      <c r="G109" s="31"/>
      <c r="H109" s="38"/>
      <c r="I109" s="394"/>
      <c r="J109" s="296"/>
      <c r="K109" s="297"/>
      <c r="L109" s="3"/>
      <c r="M109" s="447"/>
      <c r="N109" s="38"/>
      <c r="O109" s="296"/>
      <c r="P109" s="297"/>
      <c r="Q109" s="31"/>
      <c r="R109" s="38"/>
    </row>
    <row r="110" spans="2:18" ht="7.5" customHeight="1" x14ac:dyDescent="0.25">
      <c r="B110" s="43"/>
      <c r="C110" s="436"/>
      <c r="E110" s="31"/>
      <c r="F110" s="38"/>
      <c r="G110" s="31"/>
      <c r="H110" s="38"/>
      <c r="I110" s="394"/>
      <c r="J110" s="296"/>
      <c r="K110" s="297"/>
      <c r="L110" s="3"/>
      <c r="M110" s="447"/>
      <c r="N110" s="38"/>
      <c r="O110" s="296"/>
      <c r="P110" s="297"/>
      <c r="Q110" s="31"/>
      <c r="R110" s="38"/>
    </row>
    <row r="111" spans="2:18" ht="12.75" customHeight="1" x14ac:dyDescent="0.25">
      <c r="B111" s="43" t="s">
        <v>21</v>
      </c>
      <c r="C111" s="436"/>
      <c r="E111" s="192">
        <v>69658231</v>
      </c>
      <c r="F111" s="38" t="s">
        <v>9</v>
      </c>
      <c r="G111" s="192">
        <v>61299244</v>
      </c>
      <c r="H111" s="38" t="s">
        <v>9</v>
      </c>
      <c r="I111" s="394"/>
      <c r="J111" s="296"/>
      <c r="K111" s="297"/>
      <c r="L111" s="3"/>
      <c r="M111" s="465"/>
      <c r="N111" s="38"/>
      <c r="O111" s="296"/>
      <c r="P111" s="297"/>
      <c r="Q111" s="192"/>
      <c r="R111" s="38"/>
    </row>
    <row r="112" spans="2:18" ht="12.75" customHeight="1" x14ac:dyDescent="0.25">
      <c r="B112" s="43" t="s">
        <v>21</v>
      </c>
      <c r="C112" s="436"/>
      <c r="E112" s="192"/>
      <c r="F112" s="38"/>
      <c r="G112" s="192">
        <v>20897469</v>
      </c>
      <c r="H112" s="38" t="s">
        <v>12</v>
      </c>
      <c r="I112" s="394"/>
      <c r="J112" s="296"/>
      <c r="K112" s="297"/>
      <c r="L112" s="3"/>
      <c r="M112" s="465"/>
      <c r="N112" s="38"/>
      <c r="O112" s="296"/>
      <c r="P112" s="297"/>
      <c r="Q112" s="192"/>
      <c r="R112" s="38"/>
    </row>
    <row r="113" spans="2:18" ht="12.75" customHeight="1" x14ac:dyDescent="0.25">
      <c r="B113" s="43" t="s">
        <v>24</v>
      </c>
      <c r="C113" s="436"/>
      <c r="E113" s="31">
        <v>39207511</v>
      </c>
      <c r="F113" s="38" t="s">
        <v>9</v>
      </c>
      <c r="G113" s="31">
        <v>24435457</v>
      </c>
      <c r="H113" s="38" t="s">
        <v>9</v>
      </c>
      <c r="I113" s="394"/>
      <c r="J113" s="296"/>
      <c r="K113" s="297"/>
      <c r="L113" s="3"/>
      <c r="M113" s="447"/>
      <c r="N113" s="38"/>
      <c r="O113" s="296"/>
      <c r="P113" s="297"/>
      <c r="Q113" s="31"/>
      <c r="R113" s="38"/>
    </row>
    <row r="114" spans="2:18" ht="8.25" customHeight="1" x14ac:dyDescent="0.25">
      <c r="B114" s="35"/>
      <c r="C114" s="436"/>
      <c r="E114" s="31"/>
      <c r="F114" s="38"/>
      <c r="G114" s="31"/>
      <c r="H114" s="38"/>
      <c r="I114" s="394"/>
      <c r="J114" s="296"/>
      <c r="K114" s="297"/>
      <c r="L114" s="3"/>
      <c r="M114" s="447"/>
      <c r="N114" s="38"/>
      <c r="O114" s="296"/>
      <c r="P114" s="297"/>
      <c r="Q114" s="31"/>
      <c r="R114" s="38"/>
    </row>
    <row r="115" spans="2:18" ht="12.75" customHeight="1" x14ac:dyDescent="0.25">
      <c r="B115" s="45" t="s">
        <v>36</v>
      </c>
      <c r="C115" s="429"/>
      <c r="E115" s="50">
        <v>2645324</v>
      </c>
      <c r="F115" s="38" t="s">
        <v>9</v>
      </c>
      <c r="G115" s="50">
        <v>1551115</v>
      </c>
      <c r="H115" s="38" t="s">
        <v>9</v>
      </c>
      <c r="I115" s="394"/>
      <c r="J115" s="296"/>
      <c r="K115" s="297"/>
      <c r="L115" s="40"/>
      <c r="M115" s="458"/>
      <c r="N115" s="38"/>
      <c r="O115" s="296"/>
      <c r="P115" s="297"/>
      <c r="Q115" s="50"/>
      <c r="R115" s="38"/>
    </row>
    <row r="116" spans="2:18" ht="12.75" customHeight="1" x14ac:dyDescent="0.25">
      <c r="B116" s="45" t="s">
        <v>300</v>
      </c>
      <c r="C116" s="429"/>
      <c r="E116" s="60"/>
      <c r="F116" s="53"/>
      <c r="G116" s="60">
        <v>14512</v>
      </c>
      <c r="H116" s="53" t="s">
        <v>9</v>
      </c>
      <c r="I116" s="163"/>
      <c r="J116" s="296"/>
      <c r="K116" s="297"/>
      <c r="L116" s="40"/>
      <c r="M116" s="459"/>
      <c r="N116" s="53"/>
      <c r="O116" s="296"/>
      <c r="P116" s="297"/>
      <c r="Q116" s="60"/>
      <c r="R116" s="53"/>
    </row>
    <row r="117" spans="2:18" ht="12.75" customHeight="1" x14ac:dyDescent="0.25">
      <c r="B117" s="45" t="s">
        <v>251</v>
      </c>
      <c r="C117" s="429"/>
      <c r="E117" s="60">
        <v>622429</v>
      </c>
      <c r="F117" s="53" t="s">
        <v>9</v>
      </c>
      <c r="G117" s="60">
        <v>1244859</v>
      </c>
      <c r="H117" s="53" t="s">
        <v>9</v>
      </c>
      <c r="I117" s="163"/>
      <c r="J117" s="296"/>
      <c r="K117" s="297"/>
      <c r="L117" s="40"/>
      <c r="M117" s="459"/>
      <c r="N117" s="53"/>
      <c r="O117" s="296"/>
      <c r="P117" s="297"/>
      <c r="Q117" s="60"/>
      <c r="R117" s="53"/>
    </row>
    <row r="118" spans="2:18" ht="8.25" customHeight="1" x14ac:dyDescent="0.25">
      <c r="B118" s="45"/>
      <c r="C118" s="429"/>
      <c r="E118" s="60"/>
      <c r="F118" s="53"/>
      <c r="G118" s="60"/>
      <c r="H118" s="53"/>
      <c r="I118" s="163"/>
      <c r="J118" s="296"/>
      <c r="K118" s="297"/>
      <c r="L118" s="40"/>
      <c r="M118" s="459"/>
      <c r="N118" s="53"/>
      <c r="O118" s="296"/>
      <c r="P118" s="297"/>
      <c r="Q118" s="60"/>
      <c r="R118" s="53"/>
    </row>
    <row r="119" spans="2:18" ht="12.75" customHeight="1" x14ac:dyDescent="0.25">
      <c r="B119" s="45" t="s">
        <v>22</v>
      </c>
      <c r="C119" s="429"/>
      <c r="E119" s="60">
        <v>476629</v>
      </c>
      <c r="F119" s="98" t="s">
        <v>9</v>
      </c>
      <c r="G119" s="60">
        <v>419433</v>
      </c>
      <c r="H119" s="98" t="s">
        <v>9</v>
      </c>
      <c r="I119" s="400"/>
      <c r="J119" s="296"/>
      <c r="K119" s="297"/>
      <c r="L119" s="40"/>
      <c r="M119" s="459"/>
      <c r="N119" s="98"/>
      <c r="O119" s="296"/>
      <c r="P119" s="297"/>
      <c r="Q119" s="60"/>
      <c r="R119" s="98"/>
    </row>
    <row r="120" spans="2:18" ht="12.75" customHeight="1" x14ac:dyDescent="0.25">
      <c r="B120" s="45" t="s">
        <v>22</v>
      </c>
      <c r="C120" s="429"/>
      <c r="E120" s="60"/>
      <c r="F120" s="98"/>
      <c r="G120" s="60">
        <v>142989</v>
      </c>
      <c r="H120" s="98" t="s">
        <v>9</v>
      </c>
      <c r="I120" s="400"/>
      <c r="J120" s="296"/>
      <c r="K120" s="297"/>
      <c r="L120" s="40"/>
      <c r="M120" s="459"/>
      <c r="N120" s="98"/>
      <c r="O120" s="296"/>
      <c r="P120" s="297"/>
      <c r="Q120" s="60"/>
      <c r="R120" s="98"/>
    </row>
    <row r="121" spans="2:18" ht="12.75" customHeight="1" x14ac:dyDescent="0.25">
      <c r="B121" s="45" t="s">
        <v>23</v>
      </c>
      <c r="C121" s="429"/>
      <c r="E121" s="60">
        <v>184777</v>
      </c>
      <c r="F121" s="98" t="s">
        <v>9</v>
      </c>
      <c r="G121" s="60">
        <v>115036</v>
      </c>
      <c r="H121" s="98" t="s">
        <v>9</v>
      </c>
      <c r="I121" s="400"/>
      <c r="J121" s="296"/>
      <c r="K121" s="297"/>
      <c r="L121" s="40"/>
      <c r="M121" s="459"/>
      <c r="N121" s="98"/>
      <c r="O121" s="296"/>
      <c r="P121" s="297"/>
      <c r="Q121" s="60"/>
      <c r="R121" s="98"/>
    </row>
    <row r="122" spans="2:18" ht="5.25" customHeight="1" x14ac:dyDescent="0.25">
      <c r="B122" s="215"/>
      <c r="C122" s="429"/>
      <c r="E122" s="314"/>
      <c r="F122" s="393"/>
      <c r="G122" s="314"/>
      <c r="H122" s="393"/>
      <c r="I122" s="40"/>
      <c r="J122" s="298"/>
      <c r="K122" s="299"/>
      <c r="L122" s="40"/>
      <c r="M122" s="460"/>
      <c r="N122" s="393"/>
      <c r="O122" s="298"/>
      <c r="P122" s="299"/>
      <c r="Q122" s="314"/>
      <c r="R122" s="393"/>
    </row>
    <row r="123" spans="2:18" ht="14.4" customHeight="1" x14ac:dyDescent="0.25">
      <c r="B123" s="46" t="s">
        <v>18</v>
      </c>
      <c r="C123" s="436"/>
      <c r="E123" s="39">
        <f>SUM(E102:E121)</f>
        <v>522120242</v>
      </c>
      <c r="F123" s="95"/>
      <c r="G123" s="39">
        <f>SUM(G102:G121)</f>
        <v>261585031</v>
      </c>
      <c r="H123" s="95"/>
      <c r="I123" s="3"/>
      <c r="J123" s="292"/>
      <c r="K123" s="292"/>
      <c r="L123" s="91"/>
      <c r="M123" s="455"/>
      <c r="N123" s="95"/>
      <c r="O123" s="292"/>
      <c r="P123" s="292"/>
      <c r="Q123" s="39"/>
      <c r="R123" s="95"/>
    </row>
    <row r="124" spans="2:18" ht="9.75" customHeight="1" x14ac:dyDescent="0.25">
      <c r="B124" s="5"/>
      <c r="C124" s="436"/>
      <c r="E124" s="2"/>
      <c r="F124" s="3"/>
      <c r="G124" s="2"/>
      <c r="H124" s="3"/>
      <c r="I124" s="3"/>
      <c r="J124" s="292"/>
      <c r="K124" s="292"/>
      <c r="L124" s="91"/>
      <c r="M124" s="450"/>
      <c r="O124" s="292"/>
      <c r="P124" s="292"/>
      <c r="Q124" s="2"/>
    </row>
    <row r="125" spans="2:18" x14ac:dyDescent="0.25">
      <c r="B125" s="47" t="s">
        <v>5</v>
      </c>
      <c r="C125" s="435"/>
      <c r="E125" s="12">
        <f>E97+E81+E55+E123</f>
        <v>797880161</v>
      </c>
      <c r="F125" s="1"/>
      <c r="G125" s="12">
        <f>G97+G81+G55+G123</f>
        <v>406848705</v>
      </c>
      <c r="H125" s="1"/>
      <c r="I125" s="3"/>
      <c r="J125" s="292"/>
      <c r="K125" s="292"/>
      <c r="L125" s="3"/>
      <c r="M125" s="450"/>
      <c r="N125" s="441"/>
      <c r="O125" s="292"/>
      <c r="P125" s="292"/>
      <c r="Q125" s="12"/>
      <c r="R125" s="1"/>
    </row>
    <row r="126" spans="2:18" ht="6.75" customHeight="1" x14ac:dyDescent="0.25">
      <c r="B126" s="47"/>
      <c r="C126" s="429"/>
      <c r="E126" s="8"/>
      <c r="F126" s="1"/>
      <c r="G126" s="8"/>
      <c r="H126" s="1"/>
      <c r="I126" s="3"/>
      <c r="J126" s="292"/>
      <c r="K126" s="292"/>
      <c r="L126" s="3"/>
      <c r="M126" s="450"/>
      <c r="N126" s="441"/>
      <c r="O126" s="292"/>
      <c r="P126" s="292"/>
      <c r="Q126" s="8"/>
      <c r="R126" s="1"/>
    </row>
    <row r="127" spans="2:18" x14ac:dyDescent="0.25">
      <c r="B127" s="46" t="s">
        <v>6</v>
      </c>
      <c r="C127" s="429"/>
      <c r="E127" s="12">
        <f>E125+E5</f>
        <v>13659993938</v>
      </c>
      <c r="F127" s="1"/>
      <c r="G127" s="12">
        <f>G125+G5</f>
        <v>13268962482</v>
      </c>
      <c r="H127" s="1"/>
      <c r="I127" s="3"/>
      <c r="J127" s="292"/>
      <c r="K127" s="292"/>
      <c r="L127" s="3"/>
      <c r="M127" s="450"/>
      <c r="N127" s="441"/>
      <c r="O127" s="292"/>
      <c r="P127" s="292"/>
      <c r="Q127" s="12"/>
      <c r="R127" s="1"/>
    </row>
    <row r="128" spans="2:18" ht="8.25" customHeight="1" x14ac:dyDescent="0.25">
      <c r="B128" s="5"/>
      <c r="C128" s="436"/>
      <c r="D128" s="28"/>
      <c r="E128" s="2"/>
      <c r="F128" s="3"/>
      <c r="G128" s="2"/>
      <c r="H128" s="3"/>
      <c r="I128" s="3"/>
      <c r="J128" s="293"/>
      <c r="K128" s="292"/>
      <c r="L128" s="91"/>
      <c r="M128" s="450"/>
      <c r="O128" s="293"/>
      <c r="P128" s="292"/>
      <c r="Q128" s="2"/>
    </row>
    <row r="129" spans="2:18" ht="10.5" customHeight="1" x14ac:dyDescent="0.25">
      <c r="B129" s="13" t="s">
        <v>293</v>
      </c>
      <c r="C129" s="430"/>
      <c r="E129" s="2"/>
      <c r="F129" s="3"/>
      <c r="G129" s="2"/>
      <c r="H129" s="3"/>
      <c r="I129" s="3"/>
      <c r="J129" s="292"/>
      <c r="K129" s="292"/>
      <c r="L129" s="3"/>
      <c r="M129" s="450"/>
      <c r="O129" s="292"/>
      <c r="P129" s="292"/>
      <c r="Q129" s="2"/>
    </row>
    <row r="130" spans="2:18" ht="5.25" customHeight="1" x14ac:dyDescent="0.25">
      <c r="B130" s="69"/>
      <c r="C130" s="429"/>
      <c r="D130" s="29"/>
      <c r="E130" s="30"/>
      <c r="F130" s="96"/>
      <c r="G130" s="30"/>
      <c r="H130" s="96"/>
      <c r="I130" s="94"/>
      <c r="J130" s="300"/>
      <c r="K130" s="301"/>
      <c r="L130" s="3"/>
      <c r="M130" s="446"/>
      <c r="N130" s="96"/>
      <c r="O130" s="300"/>
      <c r="P130" s="301"/>
      <c r="Q130" s="30"/>
      <c r="R130" s="96"/>
    </row>
    <row r="131" spans="2:18" x14ac:dyDescent="0.25">
      <c r="B131" s="439" t="s">
        <v>258</v>
      </c>
      <c r="C131" s="429"/>
      <c r="D131" s="29"/>
      <c r="E131" s="31">
        <v>1000000</v>
      </c>
      <c r="F131" s="38" t="s">
        <v>9</v>
      </c>
      <c r="G131" s="31">
        <v>1000000</v>
      </c>
      <c r="H131" s="38" t="s">
        <v>9</v>
      </c>
      <c r="I131" s="3"/>
      <c r="J131" s="315"/>
      <c r="K131" s="316"/>
      <c r="L131" s="3"/>
      <c r="M131" s="447"/>
      <c r="N131" s="286"/>
      <c r="O131" s="315"/>
      <c r="P131" s="316"/>
      <c r="Q131" s="287"/>
      <c r="R131" s="286"/>
    </row>
    <row r="132" spans="2:18" x14ac:dyDescent="0.25">
      <c r="B132" s="439" t="s">
        <v>258</v>
      </c>
      <c r="C132" s="429"/>
      <c r="D132" s="29"/>
      <c r="E132" s="31"/>
      <c r="F132" s="38"/>
      <c r="G132" s="31">
        <v>10000000</v>
      </c>
      <c r="H132" s="38" t="s">
        <v>12</v>
      </c>
      <c r="I132" s="3"/>
      <c r="J132" s="315"/>
      <c r="K132" s="316"/>
      <c r="L132" s="3"/>
      <c r="M132" s="447"/>
      <c r="N132" s="286"/>
      <c r="O132" s="315"/>
      <c r="P132" s="316"/>
      <c r="Q132" s="287"/>
      <c r="R132" s="286"/>
    </row>
    <row r="133" spans="2:18" x14ac:dyDescent="0.25">
      <c r="B133" s="439" t="s">
        <v>66</v>
      </c>
      <c r="C133" s="429"/>
      <c r="D133" s="29"/>
      <c r="E133" s="31">
        <v>20000000</v>
      </c>
      <c r="F133" s="38" t="s">
        <v>9</v>
      </c>
      <c r="G133" s="31">
        <f>E133</f>
        <v>20000000</v>
      </c>
      <c r="H133" s="38" t="s">
        <v>9</v>
      </c>
      <c r="I133" s="3"/>
      <c r="J133" s="315"/>
      <c r="K133" s="316"/>
      <c r="L133" s="3"/>
      <c r="M133" s="447"/>
      <c r="N133" s="286"/>
      <c r="O133" s="315"/>
      <c r="P133" s="316"/>
      <c r="Q133" s="287"/>
      <c r="R133" s="286"/>
    </row>
    <row r="134" spans="2:18" x14ac:dyDescent="0.25">
      <c r="B134" s="439" t="s">
        <v>254</v>
      </c>
      <c r="C134" s="429"/>
      <c r="D134" s="29"/>
      <c r="E134" s="31">
        <v>46000000</v>
      </c>
      <c r="F134" s="38" t="s">
        <v>9</v>
      </c>
      <c r="G134" s="31"/>
      <c r="H134" s="38"/>
      <c r="I134" s="3"/>
      <c r="J134" s="315"/>
      <c r="K134" s="316"/>
      <c r="L134" s="3"/>
      <c r="M134" s="447"/>
      <c r="N134" s="286"/>
      <c r="O134" s="315"/>
      <c r="P134" s="316"/>
      <c r="Q134" s="287"/>
      <c r="R134" s="286"/>
    </row>
    <row r="135" spans="2:18" x14ac:dyDescent="0.25">
      <c r="B135" s="439" t="s">
        <v>234</v>
      </c>
      <c r="C135" s="429"/>
      <c r="D135" s="29"/>
      <c r="E135" s="31">
        <v>60000000</v>
      </c>
      <c r="F135" s="38" t="s">
        <v>12</v>
      </c>
      <c r="G135" s="31">
        <f>E135</f>
        <v>60000000</v>
      </c>
      <c r="H135" s="38" t="s">
        <v>12</v>
      </c>
      <c r="I135" s="3"/>
      <c r="J135" s="315"/>
      <c r="K135" s="316"/>
      <c r="L135" s="3"/>
      <c r="M135" s="447"/>
      <c r="N135" s="286"/>
      <c r="O135" s="315"/>
      <c r="P135" s="316"/>
      <c r="Q135" s="287"/>
      <c r="R135" s="286"/>
    </row>
    <row r="136" spans="2:18" x14ac:dyDescent="0.25">
      <c r="B136" s="439" t="s">
        <v>234</v>
      </c>
      <c r="C136" s="429"/>
      <c r="D136" s="29"/>
      <c r="E136" s="31">
        <v>19000000</v>
      </c>
      <c r="F136" s="38" t="s">
        <v>9</v>
      </c>
      <c r="G136" s="31">
        <f>E136</f>
        <v>19000000</v>
      </c>
      <c r="H136" s="38" t="s">
        <v>9</v>
      </c>
      <c r="I136" s="3"/>
      <c r="J136" s="315"/>
      <c r="K136" s="316"/>
      <c r="L136" s="3"/>
      <c r="M136" s="447"/>
      <c r="N136" s="286"/>
      <c r="O136" s="315"/>
      <c r="P136" s="316"/>
      <c r="Q136" s="287"/>
      <c r="R136" s="286"/>
    </row>
    <row r="137" spans="2:18" x14ac:dyDescent="0.25">
      <c r="B137" s="439" t="s">
        <v>291</v>
      </c>
      <c r="C137" s="429"/>
      <c r="D137" s="29"/>
      <c r="E137" s="31">
        <v>2500000</v>
      </c>
      <c r="F137" s="38" t="s">
        <v>9</v>
      </c>
      <c r="G137" s="31"/>
      <c r="H137" s="38"/>
      <c r="I137" s="3"/>
      <c r="J137" s="315"/>
      <c r="K137" s="316"/>
      <c r="L137" s="3"/>
      <c r="M137" s="447"/>
      <c r="N137" s="286"/>
      <c r="O137" s="315"/>
      <c r="P137" s="316"/>
      <c r="Q137" s="287"/>
      <c r="R137" s="286"/>
    </row>
    <row r="138" spans="2:18" x14ac:dyDescent="0.25">
      <c r="B138" s="439" t="s">
        <v>290</v>
      </c>
      <c r="C138" s="429"/>
      <c r="D138" s="29"/>
      <c r="E138" s="31">
        <v>7800000</v>
      </c>
      <c r="F138" s="38" t="s">
        <v>12</v>
      </c>
      <c r="G138" s="31"/>
      <c r="H138" s="38"/>
      <c r="I138" s="3"/>
      <c r="J138" s="315"/>
      <c r="K138" s="316"/>
      <c r="L138" s="3"/>
      <c r="M138" s="447"/>
      <c r="N138" s="286"/>
      <c r="O138" s="315"/>
      <c r="P138" s="316"/>
      <c r="Q138" s="287"/>
      <c r="R138" s="286"/>
    </row>
    <row r="139" spans="2:18" x14ac:dyDescent="0.25">
      <c r="B139" s="440" t="s">
        <v>260</v>
      </c>
      <c r="C139" s="429"/>
      <c r="E139" s="34">
        <f>20000000+10000000+10000000+6000000+2000000+1000000+2500000+900000+500000</f>
        <v>52900000</v>
      </c>
      <c r="F139" s="41" t="s">
        <v>12</v>
      </c>
      <c r="G139" s="34">
        <v>1000000</v>
      </c>
      <c r="H139" s="41"/>
      <c r="I139" s="163"/>
      <c r="J139" s="302"/>
      <c r="K139" s="299"/>
      <c r="L139" s="3"/>
      <c r="M139" s="449"/>
      <c r="N139" s="53"/>
      <c r="O139" s="302"/>
      <c r="P139" s="299"/>
      <c r="Q139" s="103"/>
      <c r="R139" s="53"/>
    </row>
    <row r="140" spans="2:18" x14ac:dyDescent="0.25">
      <c r="B140" s="89" t="s">
        <v>57</v>
      </c>
      <c r="C140" s="429"/>
      <c r="E140" s="310">
        <f>SUM(E130:E139)</f>
        <v>209200000</v>
      </c>
      <c r="F140" s="95"/>
      <c r="G140" s="310">
        <f>SUM(G130:G139)</f>
        <v>111000000</v>
      </c>
      <c r="H140" s="95"/>
      <c r="I140" s="3"/>
      <c r="J140" s="293"/>
      <c r="K140" s="292"/>
      <c r="L140" s="3"/>
      <c r="M140" s="466"/>
      <c r="N140" s="95"/>
      <c r="O140" s="293"/>
      <c r="P140" s="292"/>
      <c r="Q140" s="310"/>
      <c r="R140" s="95"/>
    </row>
    <row r="141" spans="2:18" ht="9.75" customHeight="1" x14ac:dyDescent="0.25">
      <c r="B141" s="14"/>
      <c r="C141" s="436"/>
      <c r="E141" s="2"/>
      <c r="F141" s="3"/>
      <c r="G141" s="2"/>
      <c r="H141" s="3"/>
      <c r="I141" s="3"/>
      <c r="J141" s="292"/>
      <c r="K141" s="293"/>
      <c r="L141" s="32"/>
      <c r="M141" s="450"/>
      <c r="O141" s="292"/>
      <c r="P141" s="293"/>
      <c r="Q141" s="2"/>
    </row>
    <row r="142" spans="2:18" ht="8.25" customHeight="1" x14ac:dyDescent="0.25">
      <c r="B142" s="14"/>
      <c r="C142" s="433"/>
      <c r="E142" s="15"/>
      <c r="G142" s="15"/>
      <c r="H142"/>
      <c r="I142"/>
      <c r="J142" s="292"/>
      <c r="K142" s="292"/>
      <c r="M142" s="467"/>
      <c r="N142"/>
      <c r="O142" s="292"/>
      <c r="P142" s="292"/>
      <c r="Q142" s="15"/>
      <c r="R142"/>
    </row>
    <row r="143" spans="2:18" x14ac:dyDescent="0.25">
      <c r="B143" s="5" t="s">
        <v>15</v>
      </c>
      <c r="C143" s="433"/>
      <c r="E143" s="22">
        <v>0.2394</v>
      </c>
      <c r="G143" s="22">
        <v>0.2412</v>
      </c>
      <c r="H143"/>
      <c r="I143"/>
      <c r="J143" s="292"/>
      <c r="K143" s="292"/>
      <c r="L143" s="309"/>
      <c r="M143" s="442" t="s">
        <v>342</v>
      </c>
      <c r="N143"/>
      <c r="O143" s="292"/>
      <c r="P143" s="292"/>
      <c r="Q143" s="22"/>
      <c r="R143"/>
    </row>
    <row r="144" spans="2:18" x14ac:dyDescent="0.25">
      <c r="B144" s="16" t="s">
        <v>7</v>
      </c>
      <c r="C144" s="437"/>
      <c r="E144" s="21">
        <v>7654</v>
      </c>
      <c r="G144" s="21">
        <v>7557</v>
      </c>
      <c r="H144"/>
      <c r="I144"/>
      <c r="J144" s="292"/>
      <c r="K144" s="292"/>
      <c r="M144" s="468"/>
      <c r="N144"/>
      <c r="O144" s="292"/>
      <c r="P144" s="292"/>
      <c r="Q144" s="21"/>
      <c r="R144"/>
    </row>
    <row r="145" spans="1:17" ht="7.5" customHeight="1" x14ac:dyDescent="0.25">
      <c r="G145"/>
      <c r="J145" s="292"/>
      <c r="K145" s="292"/>
      <c r="M145" s="469"/>
      <c r="O145" s="292"/>
      <c r="P145" s="292"/>
    </row>
    <row r="146" spans="1:17" hidden="1" x14ac:dyDescent="0.25">
      <c r="J146" s="292"/>
      <c r="K146" s="292"/>
      <c r="L146" s="3"/>
      <c r="O146" s="292"/>
      <c r="P146" s="292"/>
      <c r="Q146" s="179"/>
    </row>
    <row r="147" spans="1:17" hidden="1" x14ac:dyDescent="0.25">
      <c r="B147" s="196" t="s">
        <v>60</v>
      </c>
      <c r="E147" s="197"/>
      <c r="F147" s="198"/>
      <c r="J147" s="292"/>
      <c r="K147" s="292"/>
      <c r="L147" s="3"/>
      <c r="O147" s="292"/>
      <c r="P147" s="292"/>
      <c r="Q147" s="179"/>
    </row>
    <row r="148" spans="1:17" ht="7.5" hidden="1" customHeight="1" x14ac:dyDescent="0.25">
      <c r="J148" s="292"/>
      <c r="K148" s="292"/>
      <c r="L148" s="3"/>
      <c r="O148" s="292"/>
      <c r="P148" s="292"/>
      <c r="Q148" s="179"/>
    </row>
    <row r="149" spans="1:17" x14ac:dyDescent="0.25">
      <c r="B149" s="29" t="s">
        <v>292</v>
      </c>
      <c r="J149" s="292"/>
      <c r="K149" s="292"/>
      <c r="L149" s="3"/>
      <c r="O149" s="292"/>
      <c r="P149" s="292"/>
      <c r="Q149" s="179"/>
    </row>
    <row r="150" spans="1:17" hidden="1" x14ac:dyDescent="0.25">
      <c r="B150" s="92" t="s">
        <v>33</v>
      </c>
      <c r="E150" s="217"/>
      <c r="F150" s="129"/>
      <c r="J150" s="292"/>
      <c r="K150" s="292"/>
      <c r="L150" s="3"/>
      <c r="O150" s="292"/>
      <c r="P150" s="292"/>
      <c r="Q150" s="179"/>
    </row>
    <row r="151" spans="1:17" hidden="1" x14ac:dyDescent="0.25">
      <c r="B151" s="93" t="s">
        <v>34</v>
      </c>
      <c r="E151" s="130"/>
      <c r="F151" s="131"/>
      <c r="J151" s="292"/>
      <c r="K151" s="292"/>
      <c r="L151" s="3"/>
      <c r="O151" s="292"/>
      <c r="P151" s="292"/>
      <c r="Q151" s="179"/>
    </row>
    <row r="152" spans="1:17" hidden="1" x14ac:dyDescent="0.25">
      <c r="B152" s="35" t="s">
        <v>53</v>
      </c>
      <c r="E152" s="184"/>
      <c r="F152" s="187"/>
      <c r="J152" s="292"/>
      <c r="K152" s="292"/>
      <c r="L152" s="3"/>
      <c r="O152" s="292"/>
      <c r="P152" s="292"/>
      <c r="Q152" s="179"/>
    </row>
    <row r="153" spans="1:17" hidden="1" x14ac:dyDescent="0.25">
      <c r="B153" s="35" t="s">
        <v>53</v>
      </c>
      <c r="E153" s="185"/>
      <c r="F153" s="188"/>
      <c r="J153" s="292"/>
      <c r="K153" s="292"/>
      <c r="L153" s="3"/>
      <c r="O153" s="292"/>
      <c r="P153" s="292"/>
      <c r="Q153" s="179"/>
    </row>
    <row r="154" spans="1:17" hidden="1" x14ac:dyDescent="0.25">
      <c r="B154" s="35" t="s">
        <v>55</v>
      </c>
      <c r="E154" s="185">
        <v>500000</v>
      </c>
      <c r="F154" s="188"/>
      <c r="J154" s="292"/>
      <c r="K154" s="292"/>
      <c r="L154" s="3"/>
      <c r="O154" s="292"/>
      <c r="P154" s="292"/>
      <c r="Q154" s="179"/>
    </row>
    <row r="155" spans="1:17" hidden="1" x14ac:dyDescent="0.25">
      <c r="B155" s="183" t="s">
        <v>56</v>
      </c>
      <c r="E155" s="185">
        <v>1881861</v>
      </c>
      <c r="F155" s="188"/>
      <c r="J155" s="292"/>
      <c r="K155" s="292"/>
      <c r="L155" s="3"/>
      <c r="O155" s="292"/>
      <c r="P155" s="292"/>
      <c r="Q155" s="179"/>
    </row>
    <row r="156" spans="1:17" hidden="1" x14ac:dyDescent="0.25">
      <c r="B156" s="44"/>
      <c r="C156" s="29"/>
      <c r="E156" s="186"/>
      <c r="F156" s="189"/>
      <c r="J156" s="292"/>
      <c r="K156" s="292"/>
      <c r="L156" s="3"/>
      <c r="O156" s="292"/>
      <c r="P156" s="292"/>
      <c r="Q156" s="179"/>
    </row>
    <row r="157" spans="1:17" ht="27" customHeight="1" x14ac:dyDescent="0.25">
      <c r="B157" s="537" t="s">
        <v>340</v>
      </c>
      <c r="C157" s="538"/>
      <c r="D157" s="538"/>
      <c r="E157" s="538"/>
      <c r="F157" s="538"/>
      <c r="G157" s="538"/>
      <c r="H157" s="538"/>
      <c r="I157" s="538"/>
      <c r="J157" s="538"/>
      <c r="K157" s="538"/>
      <c r="L157" s="538"/>
      <c r="M157" s="538"/>
      <c r="O157" s="292"/>
      <c r="P157" s="292"/>
      <c r="Q157" s="179"/>
    </row>
    <row r="158" spans="1:17" x14ac:dyDescent="0.25">
      <c r="A158" s="309"/>
      <c r="B158" s="29" t="s">
        <v>238</v>
      </c>
      <c r="E158" s="28"/>
      <c r="G158" s="413"/>
      <c r="J158" s="292"/>
      <c r="K158" s="292"/>
      <c r="O158" s="292"/>
      <c r="P158" s="292"/>
      <c r="Q158" s="179"/>
    </row>
    <row r="159" spans="1:17" x14ac:dyDescent="0.25">
      <c r="B159" s="20"/>
      <c r="G159" s="413"/>
      <c r="J159" s="292"/>
      <c r="K159" s="292"/>
      <c r="O159" s="292"/>
      <c r="P159" s="292"/>
      <c r="Q159" s="179"/>
    </row>
    <row r="160" spans="1:17" x14ac:dyDescent="0.25">
      <c r="C160" s="284"/>
      <c r="G160" s="413"/>
      <c r="J160" s="292"/>
      <c r="K160" s="292"/>
      <c r="O160" s="292"/>
      <c r="P160" s="292"/>
      <c r="Q160" s="28"/>
    </row>
    <row r="161" spans="2:17" x14ac:dyDescent="0.25">
      <c r="B161" s="284"/>
      <c r="C161" s="284"/>
      <c r="F161" s="292"/>
      <c r="G161" s="413"/>
      <c r="J161" s="292"/>
      <c r="O161" s="292"/>
      <c r="Q161" s="28"/>
    </row>
    <row r="162" spans="2:17" x14ac:dyDescent="0.25">
      <c r="B162" s="317"/>
      <c r="F162" s="292"/>
      <c r="G162" s="413"/>
      <c r="J162" s="292"/>
      <c r="O162" s="292"/>
      <c r="Q162" s="28"/>
    </row>
    <row r="163" spans="2:17" x14ac:dyDescent="0.25">
      <c r="B163" s="317"/>
      <c r="D163" s="438"/>
      <c r="E163" s="285"/>
      <c r="F163" s="285"/>
      <c r="G163" s="413"/>
      <c r="J163" s="285"/>
      <c r="O163" s="285"/>
      <c r="Q163" s="28"/>
    </row>
    <row r="164" spans="2:17" x14ac:dyDescent="0.25">
      <c r="B164" s="317"/>
      <c r="D164" s="438"/>
      <c r="E164" s="285"/>
      <c r="F164" s="285"/>
      <c r="G164" s="413"/>
      <c r="J164" s="285"/>
      <c r="O164" s="285"/>
      <c r="Q164" s="28"/>
    </row>
    <row r="165" spans="2:17" x14ac:dyDescent="0.25">
      <c r="B165" s="317"/>
      <c r="D165" s="438"/>
      <c r="E165" s="285"/>
      <c r="F165" s="285"/>
      <c r="G165" s="413"/>
      <c r="J165" s="285"/>
      <c r="O165" s="285"/>
      <c r="Q165" s="28"/>
    </row>
    <row r="166" spans="2:17" x14ac:dyDescent="0.25">
      <c r="B166" s="317"/>
      <c r="C166" s="284"/>
      <c r="D166" s="438"/>
      <c r="E166" s="285"/>
      <c r="F166" s="285"/>
      <c r="G166" s="413"/>
      <c r="J166" s="285"/>
      <c r="O166" s="285"/>
      <c r="Q166" s="28"/>
    </row>
    <row r="167" spans="2:17" x14ac:dyDescent="0.25">
      <c r="B167" s="317"/>
      <c r="D167" s="438"/>
      <c r="E167" s="285"/>
      <c r="F167" s="285"/>
      <c r="G167" s="413"/>
      <c r="J167" s="285"/>
      <c r="O167" s="285"/>
    </row>
    <row r="168" spans="2:17" x14ac:dyDescent="0.25">
      <c r="B168" s="317"/>
      <c r="D168" s="438"/>
      <c r="E168" s="285"/>
      <c r="F168" s="285"/>
      <c r="G168" s="413"/>
      <c r="J168" s="285"/>
      <c r="O168" s="285"/>
    </row>
    <row r="169" spans="2:17" x14ac:dyDescent="0.25">
      <c r="B169" s="317"/>
      <c r="G169" s="413"/>
      <c r="J169" s="292"/>
      <c r="K169" s="292"/>
      <c r="O169" s="292"/>
      <c r="P169" s="292"/>
    </row>
    <row r="170" spans="2:17" x14ac:dyDescent="0.25">
      <c r="B170" s="317"/>
      <c r="G170" s="413"/>
      <c r="J170" s="292"/>
      <c r="K170" s="292"/>
      <c r="O170" s="292"/>
      <c r="P170" s="292"/>
    </row>
    <row r="171" spans="2:17" x14ac:dyDescent="0.25">
      <c r="B171" s="317"/>
      <c r="E171" s="100"/>
      <c r="G171" s="413"/>
      <c r="J171" s="292"/>
      <c r="K171" s="292"/>
      <c r="O171" s="292"/>
      <c r="P171" s="292"/>
    </row>
    <row r="172" spans="2:17" x14ac:dyDescent="0.25">
      <c r="D172" s="100"/>
      <c r="G172" s="413"/>
      <c r="J172" s="292"/>
      <c r="K172" s="292"/>
      <c r="O172" s="292"/>
      <c r="P172" s="292"/>
    </row>
    <row r="173" spans="2:17" x14ac:dyDescent="0.25">
      <c r="D173" s="28"/>
      <c r="G173" s="413"/>
      <c r="J173" s="292"/>
      <c r="K173" s="292"/>
      <c r="O173" s="292"/>
      <c r="P173" s="292"/>
    </row>
    <row r="174" spans="2:17" x14ac:dyDescent="0.25">
      <c r="B174" s="317"/>
      <c r="D174" s="100"/>
      <c r="G174" s="413"/>
      <c r="J174" s="292"/>
      <c r="K174" s="292"/>
      <c r="O174" s="292"/>
      <c r="P174" s="292"/>
    </row>
    <row r="175" spans="2:17" x14ac:dyDescent="0.25">
      <c r="B175" s="317"/>
      <c r="D175" s="100"/>
      <c r="G175" s="413"/>
    </row>
    <row r="176" spans="2:17" x14ac:dyDescent="0.25">
      <c r="B176" s="317"/>
    </row>
    <row r="177" spans="2:2" x14ac:dyDescent="0.25">
      <c r="B177" s="317"/>
    </row>
    <row r="178" spans="2:2" x14ac:dyDescent="0.25">
      <c r="B178" s="317"/>
    </row>
    <row r="179" spans="2:2" x14ac:dyDescent="0.25">
      <c r="B179" s="317"/>
    </row>
    <row r="180" spans="2:2" x14ac:dyDescent="0.25">
      <c r="B180" s="317"/>
    </row>
    <row r="181" spans="2:2" x14ac:dyDescent="0.25">
      <c r="B181" s="317"/>
    </row>
    <row r="182" spans="2:2" x14ac:dyDescent="0.25">
      <c r="B182" s="317"/>
    </row>
    <row r="183" spans="2:2" x14ac:dyDescent="0.25">
      <c r="B183" s="317"/>
    </row>
  </sheetData>
  <mergeCells count="3">
    <mergeCell ref="J3:K3"/>
    <mergeCell ref="O3:P3"/>
    <mergeCell ref="B157:M157"/>
  </mergeCells>
  <pageMargins left="0.4" right="0.4" top="0.5" bottom="0.75" header="0.3" footer="0.3"/>
  <pageSetup scale="80" orientation="portrait" r:id="rId1"/>
  <headerFooter>
    <oddFooter>&amp;L&amp;"Arial,Italic"&amp;9Financial &amp; Business Services
NC Department of Public Instruction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6FFA-8B9D-46EB-B820-0E94FD5E5637}">
  <dimension ref="A1:I36"/>
  <sheetViews>
    <sheetView topLeftCell="A5" workbookViewId="0">
      <selection activeCell="H15" sqref="H15:L15"/>
    </sheetView>
  </sheetViews>
  <sheetFormatPr defaultColWidth="9.109375" defaultRowHeight="13.2" x14ac:dyDescent="0.25"/>
  <cols>
    <col min="2" max="2" width="11.109375" customWidth="1"/>
    <col min="9" max="9" width="11.5546875" bestFit="1" customWidth="1"/>
  </cols>
  <sheetData>
    <row r="1" spans="1:9" x14ac:dyDescent="0.25">
      <c r="A1" s="63" t="s">
        <v>119</v>
      </c>
      <c r="C1" s="29"/>
      <c r="I1" s="63"/>
    </row>
    <row r="2" spans="1:9" x14ac:dyDescent="0.25">
      <c r="A2" s="63"/>
    </row>
    <row r="3" spans="1:9" x14ac:dyDescent="0.25">
      <c r="A3" s="14" t="s">
        <v>127</v>
      </c>
      <c r="D3" s="303"/>
    </row>
    <row r="4" spans="1:9" x14ac:dyDescent="0.25">
      <c r="A4" s="77"/>
    </row>
    <row r="5" spans="1:9" ht="57.6" x14ac:dyDescent="0.3">
      <c r="A5" s="78" t="s">
        <v>28</v>
      </c>
      <c r="B5" s="201" t="s">
        <v>125</v>
      </c>
      <c r="C5" s="201" t="s">
        <v>64</v>
      </c>
      <c r="D5" s="78" t="s">
        <v>27</v>
      </c>
      <c r="E5" s="304" t="s">
        <v>128</v>
      </c>
      <c r="F5" s="201" t="s">
        <v>65</v>
      </c>
      <c r="G5" s="201" t="s">
        <v>32</v>
      </c>
    </row>
    <row r="6" spans="1:9" ht="14.4" x14ac:dyDescent="0.3">
      <c r="A6" s="79">
        <v>0</v>
      </c>
      <c r="B6" s="206">
        <v>35000</v>
      </c>
      <c r="C6" s="80"/>
      <c r="D6" s="205">
        <f>E6-B6</f>
        <v>0</v>
      </c>
      <c r="E6" s="80">
        <v>35000</v>
      </c>
      <c r="F6" s="212"/>
      <c r="G6" s="101"/>
    </row>
    <row r="7" spans="1:9" ht="14.4" x14ac:dyDescent="0.3">
      <c r="A7" s="81">
        <v>1</v>
      </c>
      <c r="B7" s="207">
        <v>36000</v>
      </c>
      <c r="C7" s="82">
        <f>B7-B6</f>
        <v>1000</v>
      </c>
      <c r="D7" s="204">
        <f>E7-B7</f>
        <v>0</v>
      </c>
      <c r="E7" s="82">
        <v>36000</v>
      </c>
      <c r="F7" s="213">
        <f>E7-B6</f>
        <v>1000</v>
      </c>
      <c r="G7" s="202">
        <f>F7/B6</f>
        <v>2.8571428571428571E-2</v>
      </c>
    </row>
    <row r="8" spans="1:9" ht="14.4" x14ac:dyDescent="0.3">
      <c r="A8" s="81">
        <v>2</v>
      </c>
      <c r="B8" s="207">
        <v>37000</v>
      </c>
      <c r="C8" s="82">
        <f t="shared" ref="C8:C35" si="0">B8-B7</f>
        <v>1000</v>
      </c>
      <c r="D8" s="204">
        <f t="shared" ref="D8:D35" si="1">E8-B8</f>
        <v>0</v>
      </c>
      <c r="E8" s="82">
        <v>37000</v>
      </c>
      <c r="F8" s="213">
        <f t="shared" ref="F8:F36" si="2">E8-B7</f>
        <v>1000</v>
      </c>
      <c r="G8" s="202">
        <f>F8/B7</f>
        <v>2.7777777777777776E-2</v>
      </c>
    </row>
    <row r="9" spans="1:9" ht="14.4" x14ac:dyDescent="0.3">
      <c r="A9" s="81">
        <v>3</v>
      </c>
      <c r="B9" s="207">
        <v>38000</v>
      </c>
      <c r="C9" s="82">
        <f t="shared" si="0"/>
        <v>1000</v>
      </c>
      <c r="D9" s="204">
        <f t="shared" si="1"/>
        <v>0</v>
      </c>
      <c r="E9" s="82">
        <v>38000</v>
      </c>
      <c r="F9" s="213">
        <f t="shared" si="2"/>
        <v>1000</v>
      </c>
      <c r="G9" s="202">
        <f t="shared" ref="G9:G36" si="3">F9/B8</f>
        <v>2.7027027027027029E-2</v>
      </c>
    </row>
    <row r="10" spans="1:9" ht="14.4" x14ac:dyDescent="0.3">
      <c r="A10" s="81">
        <v>4</v>
      </c>
      <c r="B10" s="207">
        <v>39000</v>
      </c>
      <c r="C10" s="82">
        <f t="shared" si="0"/>
        <v>1000</v>
      </c>
      <c r="D10" s="204">
        <f t="shared" si="1"/>
        <v>0</v>
      </c>
      <c r="E10" s="82">
        <v>39000</v>
      </c>
      <c r="F10" s="213">
        <f t="shared" si="2"/>
        <v>1000</v>
      </c>
      <c r="G10" s="202">
        <f t="shared" si="3"/>
        <v>2.6315789473684209E-2</v>
      </c>
    </row>
    <row r="11" spans="1:9" ht="14.4" x14ac:dyDescent="0.3">
      <c r="A11" s="81">
        <v>5</v>
      </c>
      <c r="B11" s="207">
        <v>40000</v>
      </c>
      <c r="C11" s="82">
        <f t="shared" si="0"/>
        <v>1000</v>
      </c>
      <c r="D11" s="204">
        <f t="shared" si="1"/>
        <v>0</v>
      </c>
      <c r="E11" s="82">
        <v>40000</v>
      </c>
      <c r="F11" s="213">
        <f t="shared" si="2"/>
        <v>1000</v>
      </c>
      <c r="G11" s="202">
        <f t="shared" si="3"/>
        <v>2.564102564102564E-2</v>
      </c>
    </row>
    <row r="12" spans="1:9" ht="14.4" x14ac:dyDescent="0.3">
      <c r="A12" s="81">
        <v>6</v>
      </c>
      <c r="B12" s="207">
        <v>41000</v>
      </c>
      <c r="C12" s="82">
        <f t="shared" si="0"/>
        <v>1000</v>
      </c>
      <c r="D12" s="204">
        <f t="shared" si="1"/>
        <v>0</v>
      </c>
      <c r="E12" s="82">
        <v>41000</v>
      </c>
      <c r="F12" s="213">
        <f t="shared" si="2"/>
        <v>1000</v>
      </c>
      <c r="G12" s="202">
        <f t="shared" si="3"/>
        <v>2.5000000000000001E-2</v>
      </c>
    </row>
    <row r="13" spans="1:9" ht="14.4" x14ac:dyDescent="0.3">
      <c r="A13" s="81">
        <v>7</v>
      </c>
      <c r="B13" s="207">
        <v>42000</v>
      </c>
      <c r="C13" s="82">
        <f t="shared" si="0"/>
        <v>1000</v>
      </c>
      <c r="D13" s="204">
        <f t="shared" si="1"/>
        <v>0</v>
      </c>
      <c r="E13" s="82">
        <v>42000</v>
      </c>
      <c r="F13" s="213">
        <f t="shared" si="2"/>
        <v>1000</v>
      </c>
      <c r="G13" s="202">
        <f t="shared" si="3"/>
        <v>2.4390243902439025E-2</v>
      </c>
    </row>
    <row r="14" spans="1:9" ht="14.4" x14ac:dyDescent="0.3">
      <c r="A14" s="81">
        <v>8</v>
      </c>
      <c r="B14" s="207">
        <v>43000</v>
      </c>
      <c r="C14" s="82">
        <f t="shared" si="0"/>
        <v>1000</v>
      </c>
      <c r="D14" s="204">
        <f t="shared" si="1"/>
        <v>0</v>
      </c>
      <c r="E14" s="82">
        <v>43000</v>
      </c>
      <c r="F14" s="213">
        <f>E14-B13</f>
        <v>1000</v>
      </c>
      <c r="G14" s="202">
        <f t="shared" si="3"/>
        <v>2.3809523809523808E-2</v>
      </c>
    </row>
    <row r="15" spans="1:9" ht="14.4" x14ac:dyDescent="0.3">
      <c r="A15" s="81">
        <v>9</v>
      </c>
      <c r="B15" s="207">
        <v>44000</v>
      </c>
      <c r="C15" s="82">
        <f t="shared" si="0"/>
        <v>1000</v>
      </c>
      <c r="D15" s="204">
        <f t="shared" si="1"/>
        <v>0</v>
      </c>
      <c r="E15" s="82">
        <v>44000</v>
      </c>
      <c r="F15" s="213">
        <f t="shared" si="2"/>
        <v>1000</v>
      </c>
      <c r="G15" s="202">
        <f t="shared" si="3"/>
        <v>2.3255813953488372E-2</v>
      </c>
    </row>
    <row r="16" spans="1:9" ht="14.4" x14ac:dyDescent="0.3">
      <c r="A16" s="81">
        <v>10</v>
      </c>
      <c r="B16" s="207">
        <v>45000</v>
      </c>
      <c r="C16" s="82">
        <f t="shared" si="0"/>
        <v>1000</v>
      </c>
      <c r="D16" s="204">
        <f t="shared" si="1"/>
        <v>0</v>
      </c>
      <c r="E16" s="82">
        <v>45000</v>
      </c>
      <c r="F16" s="213">
        <f t="shared" si="2"/>
        <v>1000</v>
      </c>
      <c r="G16" s="202">
        <f t="shared" si="3"/>
        <v>2.2727272727272728E-2</v>
      </c>
    </row>
    <row r="17" spans="1:9" ht="14.4" x14ac:dyDescent="0.3">
      <c r="A17" s="81">
        <v>11</v>
      </c>
      <c r="B17" s="207">
        <v>46000</v>
      </c>
      <c r="C17" s="82">
        <f t="shared" si="0"/>
        <v>1000</v>
      </c>
      <c r="D17" s="204">
        <f t="shared" si="1"/>
        <v>0</v>
      </c>
      <c r="E17" s="82">
        <v>46000</v>
      </c>
      <c r="F17" s="213">
        <f t="shared" si="2"/>
        <v>1000</v>
      </c>
      <c r="G17" s="202">
        <f t="shared" si="3"/>
        <v>2.2222222222222223E-2</v>
      </c>
    </row>
    <row r="18" spans="1:9" ht="14.4" x14ac:dyDescent="0.3">
      <c r="A18" s="81">
        <v>12</v>
      </c>
      <c r="B18" s="207">
        <v>47000</v>
      </c>
      <c r="C18" s="82">
        <f t="shared" si="0"/>
        <v>1000</v>
      </c>
      <c r="D18" s="204">
        <f t="shared" si="1"/>
        <v>0</v>
      </c>
      <c r="E18" s="82">
        <v>47000</v>
      </c>
      <c r="F18" s="213">
        <f t="shared" si="2"/>
        <v>1000</v>
      </c>
      <c r="G18" s="202">
        <f t="shared" si="3"/>
        <v>2.1739130434782608E-2</v>
      </c>
    </row>
    <row r="19" spans="1:9" ht="14.4" x14ac:dyDescent="0.3">
      <c r="A19" s="81">
        <v>13</v>
      </c>
      <c r="B19" s="207">
        <v>48000</v>
      </c>
      <c r="C19" s="82">
        <f t="shared" si="0"/>
        <v>1000</v>
      </c>
      <c r="D19" s="204">
        <f t="shared" si="1"/>
        <v>0</v>
      </c>
      <c r="E19" s="82">
        <v>48000</v>
      </c>
      <c r="F19" s="213">
        <f t="shared" si="2"/>
        <v>1000</v>
      </c>
      <c r="G19" s="202">
        <f t="shared" si="3"/>
        <v>2.1276595744680851E-2</v>
      </c>
    </row>
    <row r="20" spans="1:9" ht="14.4" x14ac:dyDescent="0.3">
      <c r="A20" s="81">
        <v>14</v>
      </c>
      <c r="B20" s="207">
        <v>49000</v>
      </c>
      <c r="C20" s="82">
        <f t="shared" si="0"/>
        <v>1000</v>
      </c>
      <c r="D20" s="204">
        <f t="shared" si="1"/>
        <v>0</v>
      </c>
      <c r="E20" s="82">
        <v>49000</v>
      </c>
      <c r="F20" s="213">
        <f t="shared" si="2"/>
        <v>1000</v>
      </c>
      <c r="G20" s="202">
        <f t="shared" si="3"/>
        <v>2.0833333333333332E-2</v>
      </c>
    </row>
    <row r="21" spans="1:9" ht="14.4" x14ac:dyDescent="0.3">
      <c r="A21" s="81">
        <v>15</v>
      </c>
      <c r="B21" s="207">
        <v>50000</v>
      </c>
      <c r="C21" s="82">
        <f t="shared" si="0"/>
        <v>1000</v>
      </c>
      <c r="D21" s="204">
        <f t="shared" si="1"/>
        <v>0</v>
      </c>
      <c r="E21" s="82">
        <v>50000</v>
      </c>
      <c r="F21" s="213">
        <f t="shared" si="2"/>
        <v>1000</v>
      </c>
      <c r="G21" s="202">
        <f t="shared" si="3"/>
        <v>2.0408163265306121E-2</v>
      </c>
    </row>
    <row r="22" spans="1:9" ht="14.4" x14ac:dyDescent="0.3">
      <c r="A22" s="81">
        <v>16</v>
      </c>
      <c r="B22" s="207">
        <v>50000</v>
      </c>
      <c r="C22" s="82">
        <f t="shared" si="0"/>
        <v>0</v>
      </c>
      <c r="D22" s="204">
        <f t="shared" si="1"/>
        <v>500</v>
      </c>
      <c r="E22" s="82">
        <v>50500</v>
      </c>
      <c r="F22" s="213">
        <f t="shared" si="2"/>
        <v>500</v>
      </c>
      <c r="G22" s="202">
        <f t="shared" si="3"/>
        <v>0.01</v>
      </c>
    </row>
    <row r="23" spans="1:9" ht="14.4" x14ac:dyDescent="0.3">
      <c r="A23" s="81">
        <v>17</v>
      </c>
      <c r="B23" s="207">
        <v>50000</v>
      </c>
      <c r="C23" s="82">
        <f t="shared" si="0"/>
        <v>0</v>
      </c>
      <c r="D23" s="204">
        <f t="shared" si="1"/>
        <v>500</v>
      </c>
      <c r="E23" s="82">
        <v>50500</v>
      </c>
      <c r="F23" s="213">
        <f t="shared" si="2"/>
        <v>500</v>
      </c>
      <c r="G23" s="202">
        <f t="shared" si="3"/>
        <v>0.01</v>
      </c>
    </row>
    <row r="24" spans="1:9" ht="14.4" x14ac:dyDescent="0.3">
      <c r="A24" s="81">
        <v>18</v>
      </c>
      <c r="B24" s="207">
        <v>50000</v>
      </c>
      <c r="C24" s="82">
        <f t="shared" si="0"/>
        <v>0</v>
      </c>
      <c r="D24" s="204">
        <f t="shared" si="1"/>
        <v>500</v>
      </c>
      <c r="E24" s="82">
        <v>50500</v>
      </c>
      <c r="F24" s="213">
        <f t="shared" si="2"/>
        <v>500</v>
      </c>
      <c r="G24" s="202">
        <f t="shared" si="3"/>
        <v>0.01</v>
      </c>
    </row>
    <row r="25" spans="1:9" ht="14.4" x14ac:dyDescent="0.3">
      <c r="A25" s="81">
        <v>19</v>
      </c>
      <c r="B25" s="207">
        <v>50000</v>
      </c>
      <c r="C25" s="82">
        <f t="shared" si="0"/>
        <v>0</v>
      </c>
      <c r="D25" s="204">
        <f t="shared" si="1"/>
        <v>500</v>
      </c>
      <c r="E25" s="82">
        <v>50500</v>
      </c>
      <c r="F25" s="213">
        <f t="shared" si="2"/>
        <v>500</v>
      </c>
      <c r="G25" s="202">
        <f t="shared" si="3"/>
        <v>0.01</v>
      </c>
    </row>
    <row r="26" spans="1:9" ht="14.4" x14ac:dyDescent="0.3">
      <c r="A26" s="81">
        <v>20</v>
      </c>
      <c r="B26" s="207">
        <v>50000</v>
      </c>
      <c r="C26" s="82">
        <f t="shared" si="0"/>
        <v>0</v>
      </c>
      <c r="D26" s="204">
        <f t="shared" si="1"/>
        <v>500</v>
      </c>
      <c r="E26" s="82">
        <v>50500</v>
      </c>
      <c r="F26" s="213">
        <f t="shared" si="2"/>
        <v>500</v>
      </c>
      <c r="G26" s="202">
        <f t="shared" si="3"/>
        <v>0.01</v>
      </c>
    </row>
    <row r="27" spans="1:9" ht="14.4" x14ac:dyDescent="0.3">
      <c r="A27" s="81">
        <v>21</v>
      </c>
      <c r="B27" s="207">
        <v>50000</v>
      </c>
      <c r="C27" s="82">
        <f t="shared" si="0"/>
        <v>0</v>
      </c>
      <c r="D27" s="204">
        <f t="shared" si="1"/>
        <v>1500</v>
      </c>
      <c r="E27" s="82">
        <v>51500</v>
      </c>
      <c r="F27" s="213">
        <f t="shared" si="2"/>
        <v>1500</v>
      </c>
      <c r="G27" s="202">
        <f t="shared" si="3"/>
        <v>0.03</v>
      </c>
    </row>
    <row r="28" spans="1:9" ht="14.4" x14ac:dyDescent="0.3">
      <c r="A28" s="81">
        <v>22</v>
      </c>
      <c r="B28" s="207">
        <v>50000</v>
      </c>
      <c r="C28" s="82">
        <f t="shared" si="0"/>
        <v>0</v>
      </c>
      <c r="D28" s="204">
        <f t="shared" si="1"/>
        <v>1500</v>
      </c>
      <c r="E28" s="82">
        <v>51500</v>
      </c>
      <c r="F28" s="213">
        <f t="shared" si="2"/>
        <v>1500</v>
      </c>
      <c r="G28" s="202">
        <f t="shared" si="3"/>
        <v>0.03</v>
      </c>
    </row>
    <row r="29" spans="1:9" ht="14.4" x14ac:dyDescent="0.3">
      <c r="A29" s="81">
        <v>23</v>
      </c>
      <c r="B29" s="207">
        <v>50000</v>
      </c>
      <c r="C29" s="82">
        <f t="shared" si="0"/>
        <v>0</v>
      </c>
      <c r="D29" s="204">
        <f t="shared" si="1"/>
        <v>1500</v>
      </c>
      <c r="E29" s="82">
        <v>51500</v>
      </c>
      <c r="F29" s="213">
        <f t="shared" si="2"/>
        <v>1500</v>
      </c>
      <c r="G29" s="202">
        <f t="shared" si="3"/>
        <v>0.03</v>
      </c>
    </row>
    <row r="30" spans="1:9" ht="14.4" x14ac:dyDescent="0.3">
      <c r="A30" s="81">
        <v>24</v>
      </c>
      <c r="B30" s="207">
        <v>50000</v>
      </c>
      <c r="C30" s="82">
        <f t="shared" si="0"/>
        <v>0</v>
      </c>
      <c r="D30" s="204">
        <f t="shared" si="1"/>
        <v>1500</v>
      </c>
      <c r="E30" s="82">
        <v>51500</v>
      </c>
      <c r="F30" s="213">
        <f t="shared" si="2"/>
        <v>1500</v>
      </c>
      <c r="G30" s="202">
        <f t="shared" si="3"/>
        <v>0.03</v>
      </c>
    </row>
    <row r="31" spans="1:9" ht="14.4" x14ac:dyDescent="0.3">
      <c r="A31" s="81">
        <v>25</v>
      </c>
      <c r="B31" s="207">
        <v>52000</v>
      </c>
      <c r="C31" s="82">
        <f t="shared" si="0"/>
        <v>2000</v>
      </c>
      <c r="D31" s="204">
        <f t="shared" si="1"/>
        <v>600</v>
      </c>
      <c r="E31" s="82">
        <v>52600</v>
      </c>
      <c r="F31" s="213">
        <f>E31-B30</f>
        <v>2600</v>
      </c>
      <c r="G31" s="202">
        <f>F31/B30</f>
        <v>5.1999999999999998E-2</v>
      </c>
      <c r="I31" s="211"/>
    </row>
    <row r="32" spans="1:9" ht="14.4" x14ac:dyDescent="0.3">
      <c r="A32" s="81">
        <v>26</v>
      </c>
      <c r="B32" s="207">
        <v>52000</v>
      </c>
      <c r="C32" s="82">
        <f t="shared" si="0"/>
        <v>0</v>
      </c>
      <c r="D32" s="204">
        <f t="shared" si="1"/>
        <v>600</v>
      </c>
      <c r="E32" s="82">
        <v>52600</v>
      </c>
      <c r="F32" s="213">
        <f t="shared" si="2"/>
        <v>600</v>
      </c>
      <c r="G32" s="202">
        <f>F32/B31</f>
        <v>1.1538461538461539E-2</v>
      </c>
    </row>
    <row r="33" spans="1:7" ht="14.4" x14ac:dyDescent="0.3">
      <c r="A33" s="81">
        <v>27</v>
      </c>
      <c r="B33" s="207">
        <v>52000</v>
      </c>
      <c r="C33" s="82">
        <f t="shared" si="0"/>
        <v>0</v>
      </c>
      <c r="D33" s="204">
        <f t="shared" si="1"/>
        <v>600</v>
      </c>
      <c r="E33" s="82">
        <v>52600</v>
      </c>
      <c r="F33" s="213">
        <f t="shared" si="2"/>
        <v>600</v>
      </c>
      <c r="G33" s="202">
        <f t="shared" si="3"/>
        <v>1.1538461538461539E-2</v>
      </c>
    </row>
    <row r="34" spans="1:7" ht="14.4" x14ac:dyDescent="0.3">
      <c r="A34" s="81">
        <v>28</v>
      </c>
      <c r="B34" s="207">
        <v>52000</v>
      </c>
      <c r="C34" s="82">
        <f t="shared" si="0"/>
        <v>0</v>
      </c>
      <c r="D34" s="204">
        <f t="shared" si="1"/>
        <v>600</v>
      </c>
      <c r="E34" s="82">
        <v>52600</v>
      </c>
      <c r="F34" s="213">
        <f t="shared" si="2"/>
        <v>600</v>
      </c>
      <c r="G34" s="202">
        <f t="shared" si="3"/>
        <v>1.1538461538461539E-2</v>
      </c>
    </row>
    <row r="35" spans="1:7" ht="14.4" x14ac:dyDescent="0.3">
      <c r="A35" s="81">
        <v>29</v>
      </c>
      <c r="B35" s="207">
        <v>52000</v>
      </c>
      <c r="C35" s="82">
        <f t="shared" si="0"/>
        <v>0</v>
      </c>
      <c r="D35" s="204">
        <f t="shared" si="1"/>
        <v>600</v>
      </c>
      <c r="E35" s="82">
        <v>52600</v>
      </c>
      <c r="F35" s="213">
        <f t="shared" si="2"/>
        <v>600</v>
      </c>
      <c r="G35" s="202">
        <f t="shared" si="3"/>
        <v>1.1538461538461539E-2</v>
      </c>
    </row>
    <row r="36" spans="1:7" ht="14.4" x14ac:dyDescent="0.3">
      <c r="A36" s="81">
        <v>30</v>
      </c>
      <c r="B36" s="208">
        <v>52000</v>
      </c>
      <c r="C36" s="86">
        <f>B35-B36</f>
        <v>0</v>
      </c>
      <c r="D36" s="209">
        <f>E36-B36</f>
        <v>600</v>
      </c>
      <c r="E36" s="86">
        <v>52600</v>
      </c>
      <c r="F36" s="214">
        <f t="shared" si="2"/>
        <v>600</v>
      </c>
      <c r="G36" s="203">
        <f t="shared" si="3"/>
        <v>1.1538461538461539E-2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1EA0-0A48-448E-A2A4-067EC3635EAA}">
  <sheetPr>
    <pageSetUpPr fitToPage="1"/>
  </sheetPr>
  <dimension ref="A1:K13"/>
  <sheetViews>
    <sheetView topLeftCell="A2" workbookViewId="0">
      <selection activeCell="H15" sqref="H15:L15"/>
    </sheetView>
  </sheetViews>
  <sheetFormatPr defaultRowHeight="13.2" x14ac:dyDescent="0.25"/>
  <cols>
    <col min="1" max="1" width="5.33203125" customWidth="1"/>
    <col min="3" max="3" width="4.88671875" customWidth="1"/>
    <col min="4" max="4" width="11.88671875" customWidth="1"/>
    <col min="5" max="6" width="11.109375" customWidth="1"/>
    <col min="7" max="7" width="13.33203125" customWidth="1"/>
    <col min="8" max="8" width="4.44140625" customWidth="1"/>
  </cols>
  <sheetData>
    <row r="1" spans="1:11" x14ac:dyDescent="0.25">
      <c r="A1" s="14" t="s">
        <v>129</v>
      </c>
    </row>
    <row r="2" spans="1:11" x14ac:dyDescent="0.25">
      <c r="A2" s="14"/>
    </row>
    <row r="3" spans="1:11" ht="17.399999999999999" x14ac:dyDescent="0.3">
      <c r="A3" s="222" t="s">
        <v>107</v>
      </c>
      <c r="C3" s="222"/>
      <c r="D3" s="221"/>
      <c r="E3" s="224"/>
      <c r="F3" s="225"/>
      <c r="G3" s="225"/>
      <c r="I3" s="14"/>
    </row>
    <row r="4" spans="1:11" x14ac:dyDescent="0.25">
      <c r="B4" s="14"/>
    </row>
    <row r="5" spans="1:11" x14ac:dyDescent="0.25">
      <c r="B5" s="14" t="s">
        <v>130</v>
      </c>
    </row>
    <row r="6" spans="1:11" x14ac:dyDescent="0.25">
      <c r="B6" s="14"/>
      <c r="C6" s="29" t="s">
        <v>87</v>
      </c>
    </row>
    <row r="7" spans="1:11" ht="26.4" x14ac:dyDescent="0.25">
      <c r="B7" s="291"/>
      <c r="D7" s="226" t="s">
        <v>71</v>
      </c>
      <c r="E7" s="226" t="s">
        <v>72</v>
      </c>
      <c r="F7" s="223" t="s">
        <v>73</v>
      </c>
      <c r="G7" s="227" t="s">
        <v>74</v>
      </c>
      <c r="I7" s="574" t="s">
        <v>106</v>
      </c>
      <c r="J7" s="575" t="s">
        <v>86</v>
      </c>
    </row>
    <row r="8" spans="1:11" x14ac:dyDescent="0.25">
      <c r="D8" s="228" t="s">
        <v>79</v>
      </c>
      <c r="E8" s="266">
        <v>68125</v>
      </c>
      <c r="F8" s="266">
        <v>74938</v>
      </c>
      <c r="G8" s="266">
        <v>81750</v>
      </c>
      <c r="I8" s="275" t="s">
        <v>81</v>
      </c>
      <c r="J8" s="276">
        <v>15000</v>
      </c>
      <c r="K8" s="14"/>
    </row>
    <row r="9" spans="1:11" x14ac:dyDescent="0.25">
      <c r="D9" s="228" t="s">
        <v>80</v>
      </c>
      <c r="E9" s="266">
        <v>71531</v>
      </c>
      <c r="F9" s="266">
        <v>78684</v>
      </c>
      <c r="G9" s="266">
        <v>85837</v>
      </c>
      <c r="I9" s="275" t="s">
        <v>82</v>
      </c>
      <c r="J9" s="276">
        <v>10000</v>
      </c>
      <c r="K9" s="56"/>
    </row>
    <row r="10" spans="1:11" x14ac:dyDescent="0.25">
      <c r="D10" s="228" t="s">
        <v>75</v>
      </c>
      <c r="E10" s="266">
        <v>74938</v>
      </c>
      <c r="F10" s="266">
        <v>82432</v>
      </c>
      <c r="G10" s="266">
        <v>89926</v>
      </c>
      <c r="I10" s="275" t="s">
        <v>83</v>
      </c>
      <c r="J10" s="276">
        <v>5000</v>
      </c>
      <c r="K10" s="56"/>
    </row>
    <row r="11" spans="1:11" x14ac:dyDescent="0.25">
      <c r="D11" s="228" t="s">
        <v>76</v>
      </c>
      <c r="E11" s="266">
        <v>78344</v>
      </c>
      <c r="F11" s="266">
        <v>86178</v>
      </c>
      <c r="G11" s="266">
        <v>94013</v>
      </c>
      <c r="I11" s="275" t="s">
        <v>84</v>
      </c>
      <c r="J11" s="276">
        <v>2500</v>
      </c>
      <c r="K11" s="56"/>
    </row>
    <row r="12" spans="1:11" x14ac:dyDescent="0.25">
      <c r="D12" s="228" t="s">
        <v>77</v>
      </c>
      <c r="E12" s="266">
        <v>81750</v>
      </c>
      <c r="F12" s="266">
        <v>89925</v>
      </c>
      <c r="G12" s="266">
        <v>98100</v>
      </c>
      <c r="I12" s="275" t="s">
        <v>85</v>
      </c>
      <c r="J12" s="276">
        <v>1000</v>
      </c>
      <c r="K12" s="56"/>
    </row>
    <row r="13" spans="1:11" x14ac:dyDescent="0.25">
      <c r="D13" s="228" t="s">
        <v>78</v>
      </c>
      <c r="E13" s="266">
        <v>85156</v>
      </c>
      <c r="F13" s="266">
        <v>93672</v>
      </c>
      <c r="G13" s="266">
        <v>102187</v>
      </c>
      <c r="K13" s="56"/>
    </row>
  </sheetData>
  <mergeCells count="1">
    <mergeCell ref="I7:J7"/>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3BC1-7EA5-46C8-9D29-B4C9B2FFBF4E}">
  <dimension ref="A1:I36"/>
  <sheetViews>
    <sheetView workbookViewId="0">
      <selection activeCell="H15" sqref="H15:L15"/>
    </sheetView>
  </sheetViews>
  <sheetFormatPr defaultRowHeight="13.2" x14ac:dyDescent="0.25"/>
  <cols>
    <col min="2" max="2" width="11.109375" customWidth="1"/>
    <col min="9" max="9" width="11.5546875" bestFit="1" customWidth="1"/>
  </cols>
  <sheetData>
    <row r="1" spans="1:9" x14ac:dyDescent="0.25">
      <c r="A1" s="63" t="s">
        <v>112</v>
      </c>
      <c r="C1" s="29"/>
      <c r="I1" s="63"/>
    </row>
    <row r="2" spans="1:9" x14ac:dyDescent="0.25">
      <c r="A2" s="63"/>
    </row>
    <row r="3" spans="1:9" x14ac:dyDescent="0.25">
      <c r="A3" s="14" t="s">
        <v>62</v>
      </c>
      <c r="D3" s="63"/>
    </row>
    <row r="4" spans="1:9" x14ac:dyDescent="0.25">
      <c r="A4" s="77"/>
    </row>
    <row r="5" spans="1:9" ht="86.4" x14ac:dyDescent="0.3">
      <c r="A5" s="78" t="s">
        <v>28</v>
      </c>
      <c r="B5" s="201" t="s">
        <v>63</v>
      </c>
      <c r="C5" s="78" t="s">
        <v>64</v>
      </c>
      <c r="D5" s="78" t="s">
        <v>27</v>
      </c>
      <c r="E5" s="78" t="s">
        <v>68</v>
      </c>
      <c r="F5" s="201" t="s">
        <v>65</v>
      </c>
      <c r="G5" s="201" t="s">
        <v>32</v>
      </c>
    </row>
    <row r="6" spans="1:9" ht="14.4" x14ac:dyDescent="0.3">
      <c r="A6" s="79">
        <v>0</v>
      </c>
      <c r="B6" s="206">
        <v>35000</v>
      </c>
      <c r="C6" s="80"/>
      <c r="D6" s="205">
        <f>E6-B6</f>
        <v>0</v>
      </c>
      <c r="E6" s="80">
        <v>35000</v>
      </c>
      <c r="F6" s="212"/>
      <c r="G6" s="101"/>
    </row>
    <row r="7" spans="1:9" ht="14.4" x14ac:dyDescent="0.3">
      <c r="A7" s="81">
        <v>1</v>
      </c>
      <c r="B7" s="207">
        <v>36000</v>
      </c>
      <c r="C7" s="82">
        <f>B7-B6</f>
        <v>1000</v>
      </c>
      <c r="D7" s="204">
        <f>E7-B7</f>
        <v>0</v>
      </c>
      <c r="E7" s="82">
        <v>36000</v>
      </c>
      <c r="F7" s="213">
        <f>E7-B6</f>
        <v>1000</v>
      </c>
      <c r="G7" s="202">
        <f>F7/B6</f>
        <v>2.8571428571428571E-2</v>
      </c>
    </row>
    <row r="8" spans="1:9" ht="14.4" x14ac:dyDescent="0.3">
      <c r="A8" s="81">
        <v>2</v>
      </c>
      <c r="B8" s="207">
        <v>37000</v>
      </c>
      <c r="C8" s="82">
        <f t="shared" ref="C8:C35" si="0">B8-B7</f>
        <v>1000</v>
      </c>
      <c r="D8" s="204">
        <f t="shared" ref="D8:D35" si="1">E8-B8</f>
        <v>0</v>
      </c>
      <c r="E8" s="82">
        <v>37000</v>
      </c>
      <c r="F8" s="213">
        <f t="shared" ref="F8:F36" si="2">E8-B7</f>
        <v>1000</v>
      </c>
      <c r="G8" s="202">
        <f>F8/B7</f>
        <v>2.7777777777777776E-2</v>
      </c>
    </row>
    <row r="9" spans="1:9" ht="14.4" x14ac:dyDescent="0.3">
      <c r="A9" s="81">
        <v>3</v>
      </c>
      <c r="B9" s="207">
        <v>38000</v>
      </c>
      <c r="C9" s="82">
        <f t="shared" si="0"/>
        <v>1000</v>
      </c>
      <c r="D9" s="204">
        <f t="shared" si="1"/>
        <v>0</v>
      </c>
      <c r="E9" s="82">
        <v>38000</v>
      </c>
      <c r="F9" s="213">
        <f t="shared" si="2"/>
        <v>1000</v>
      </c>
      <c r="G9" s="202">
        <f t="shared" ref="G9:G36" si="3">F9/B8</f>
        <v>2.7027027027027029E-2</v>
      </c>
    </row>
    <row r="10" spans="1:9" ht="14.4" x14ac:dyDescent="0.3">
      <c r="A10" s="81">
        <v>4</v>
      </c>
      <c r="B10" s="207">
        <v>39000</v>
      </c>
      <c r="C10" s="82">
        <f t="shared" si="0"/>
        <v>1000</v>
      </c>
      <c r="D10" s="204">
        <f t="shared" si="1"/>
        <v>0</v>
      </c>
      <c r="E10" s="82">
        <v>39000</v>
      </c>
      <c r="F10" s="213">
        <f t="shared" si="2"/>
        <v>1000</v>
      </c>
      <c r="G10" s="202">
        <f t="shared" si="3"/>
        <v>2.6315789473684209E-2</v>
      </c>
    </row>
    <row r="11" spans="1:9" ht="14.4" x14ac:dyDescent="0.3">
      <c r="A11" s="81">
        <v>5</v>
      </c>
      <c r="B11" s="207">
        <v>40000</v>
      </c>
      <c r="C11" s="82">
        <f t="shared" si="0"/>
        <v>1000</v>
      </c>
      <c r="D11" s="204">
        <f t="shared" si="1"/>
        <v>0</v>
      </c>
      <c r="E11" s="82">
        <v>40000</v>
      </c>
      <c r="F11" s="213">
        <f t="shared" si="2"/>
        <v>1000</v>
      </c>
      <c r="G11" s="202">
        <f t="shared" si="3"/>
        <v>2.564102564102564E-2</v>
      </c>
    </row>
    <row r="12" spans="1:9" ht="14.4" x14ac:dyDescent="0.3">
      <c r="A12" s="81">
        <v>6</v>
      </c>
      <c r="B12" s="207">
        <v>41000</v>
      </c>
      <c r="C12" s="82">
        <f t="shared" si="0"/>
        <v>1000</v>
      </c>
      <c r="D12" s="204">
        <f t="shared" si="1"/>
        <v>0</v>
      </c>
      <c r="E12" s="82">
        <v>41000</v>
      </c>
      <c r="F12" s="213">
        <f t="shared" si="2"/>
        <v>1000</v>
      </c>
      <c r="G12" s="202">
        <f t="shared" si="3"/>
        <v>2.5000000000000001E-2</v>
      </c>
    </row>
    <row r="13" spans="1:9" ht="14.4" x14ac:dyDescent="0.3">
      <c r="A13" s="81">
        <v>7</v>
      </c>
      <c r="B13" s="207">
        <v>42000</v>
      </c>
      <c r="C13" s="82">
        <f t="shared" si="0"/>
        <v>1000</v>
      </c>
      <c r="D13" s="204">
        <f t="shared" si="1"/>
        <v>0</v>
      </c>
      <c r="E13" s="82">
        <v>42000</v>
      </c>
      <c r="F13" s="213">
        <f t="shared" si="2"/>
        <v>1000</v>
      </c>
      <c r="G13" s="202">
        <f t="shared" si="3"/>
        <v>2.4390243902439025E-2</v>
      </c>
    </row>
    <row r="14" spans="1:9" ht="14.4" x14ac:dyDescent="0.3">
      <c r="A14" s="81">
        <v>8</v>
      </c>
      <c r="B14" s="207">
        <v>43000</v>
      </c>
      <c r="C14" s="82">
        <f t="shared" si="0"/>
        <v>1000</v>
      </c>
      <c r="D14" s="204">
        <f t="shared" si="1"/>
        <v>0</v>
      </c>
      <c r="E14" s="82">
        <v>43000</v>
      </c>
      <c r="F14" s="213">
        <f>E14-B13</f>
        <v>1000</v>
      </c>
      <c r="G14" s="202">
        <f t="shared" si="3"/>
        <v>2.3809523809523808E-2</v>
      </c>
    </row>
    <row r="15" spans="1:9" ht="14.4" x14ac:dyDescent="0.3">
      <c r="A15" s="81">
        <v>9</v>
      </c>
      <c r="B15" s="207">
        <v>44000</v>
      </c>
      <c r="C15" s="82">
        <f t="shared" si="0"/>
        <v>1000</v>
      </c>
      <c r="D15" s="204">
        <f t="shared" si="1"/>
        <v>0</v>
      </c>
      <c r="E15" s="82">
        <v>44000</v>
      </c>
      <c r="F15" s="213">
        <f t="shared" si="2"/>
        <v>1000</v>
      </c>
      <c r="G15" s="202">
        <f t="shared" si="3"/>
        <v>2.3255813953488372E-2</v>
      </c>
    </row>
    <row r="16" spans="1:9" ht="14.4" x14ac:dyDescent="0.3">
      <c r="A16" s="81">
        <v>10</v>
      </c>
      <c r="B16" s="207">
        <v>45000</v>
      </c>
      <c r="C16" s="82">
        <f t="shared" si="0"/>
        <v>1000</v>
      </c>
      <c r="D16" s="204">
        <f t="shared" si="1"/>
        <v>0</v>
      </c>
      <c r="E16" s="82">
        <v>45000</v>
      </c>
      <c r="F16" s="213">
        <f t="shared" si="2"/>
        <v>1000</v>
      </c>
      <c r="G16" s="202">
        <f t="shared" si="3"/>
        <v>2.2727272727272728E-2</v>
      </c>
    </row>
    <row r="17" spans="1:9" ht="14.4" x14ac:dyDescent="0.3">
      <c r="A17" s="81">
        <v>11</v>
      </c>
      <c r="B17" s="207">
        <v>46000</v>
      </c>
      <c r="C17" s="82">
        <f t="shared" si="0"/>
        <v>1000</v>
      </c>
      <c r="D17" s="204">
        <f t="shared" si="1"/>
        <v>0</v>
      </c>
      <c r="E17" s="82">
        <v>46000</v>
      </c>
      <c r="F17" s="213">
        <f t="shared" si="2"/>
        <v>1000</v>
      </c>
      <c r="G17" s="202">
        <f t="shared" si="3"/>
        <v>2.2222222222222223E-2</v>
      </c>
    </row>
    <row r="18" spans="1:9" ht="14.4" x14ac:dyDescent="0.3">
      <c r="A18" s="81">
        <v>12</v>
      </c>
      <c r="B18" s="207">
        <v>47000</v>
      </c>
      <c r="C18" s="82">
        <f t="shared" si="0"/>
        <v>1000</v>
      </c>
      <c r="D18" s="204">
        <f t="shared" si="1"/>
        <v>0</v>
      </c>
      <c r="E18" s="82">
        <v>47000</v>
      </c>
      <c r="F18" s="213">
        <f t="shared" si="2"/>
        <v>1000</v>
      </c>
      <c r="G18" s="202">
        <f t="shared" si="3"/>
        <v>2.1739130434782608E-2</v>
      </c>
    </row>
    <row r="19" spans="1:9" ht="14.4" x14ac:dyDescent="0.3">
      <c r="A19" s="81">
        <v>13</v>
      </c>
      <c r="B19" s="207">
        <v>48000</v>
      </c>
      <c r="C19" s="82">
        <f t="shared" si="0"/>
        <v>1000</v>
      </c>
      <c r="D19" s="204">
        <f t="shared" si="1"/>
        <v>0</v>
      </c>
      <c r="E19" s="82">
        <v>48000</v>
      </c>
      <c r="F19" s="213">
        <f t="shared" si="2"/>
        <v>1000</v>
      </c>
      <c r="G19" s="202">
        <f t="shared" si="3"/>
        <v>2.1276595744680851E-2</v>
      </c>
    </row>
    <row r="20" spans="1:9" ht="14.4" x14ac:dyDescent="0.3">
      <c r="A20" s="81">
        <v>14</v>
      </c>
      <c r="B20" s="207">
        <v>49000</v>
      </c>
      <c r="C20" s="82">
        <f t="shared" si="0"/>
        <v>1000</v>
      </c>
      <c r="D20" s="204">
        <f t="shared" si="1"/>
        <v>0</v>
      </c>
      <c r="E20" s="82">
        <v>49000</v>
      </c>
      <c r="F20" s="213">
        <f t="shared" si="2"/>
        <v>1000</v>
      </c>
      <c r="G20" s="202">
        <f t="shared" si="3"/>
        <v>2.0833333333333332E-2</v>
      </c>
    </row>
    <row r="21" spans="1:9" ht="14.4" x14ac:dyDescent="0.3">
      <c r="A21" s="81">
        <v>15</v>
      </c>
      <c r="B21" s="207">
        <v>50000</v>
      </c>
      <c r="C21" s="82">
        <f t="shared" si="0"/>
        <v>1000</v>
      </c>
      <c r="D21" s="204">
        <f t="shared" si="1"/>
        <v>0</v>
      </c>
      <c r="E21" s="82">
        <v>50000</v>
      </c>
      <c r="F21" s="213">
        <f t="shared" si="2"/>
        <v>1000</v>
      </c>
      <c r="G21" s="202">
        <f t="shared" si="3"/>
        <v>2.0408163265306121E-2</v>
      </c>
    </row>
    <row r="22" spans="1:9" ht="14.4" x14ac:dyDescent="0.3">
      <c r="A22" s="81">
        <v>16</v>
      </c>
      <c r="B22" s="207">
        <v>50000</v>
      </c>
      <c r="C22" s="82">
        <f t="shared" si="0"/>
        <v>0</v>
      </c>
      <c r="D22" s="204">
        <f t="shared" si="1"/>
        <v>500</v>
      </c>
      <c r="E22" s="82">
        <v>50500</v>
      </c>
      <c r="F22" s="213">
        <f t="shared" si="2"/>
        <v>500</v>
      </c>
      <c r="G22" s="202">
        <f t="shared" si="3"/>
        <v>0.01</v>
      </c>
    </row>
    <row r="23" spans="1:9" ht="14.4" x14ac:dyDescent="0.3">
      <c r="A23" s="81">
        <v>17</v>
      </c>
      <c r="B23" s="207">
        <v>50000</v>
      </c>
      <c r="C23" s="82">
        <f t="shared" si="0"/>
        <v>0</v>
      </c>
      <c r="D23" s="204">
        <f t="shared" si="1"/>
        <v>1000</v>
      </c>
      <c r="E23" s="82">
        <v>51000</v>
      </c>
      <c r="F23" s="213">
        <f t="shared" si="2"/>
        <v>1000</v>
      </c>
      <c r="G23" s="202">
        <f t="shared" si="3"/>
        <v>0.02</v>
      </c>
    </row>
    <row r="24" spans="1:9" ht="14.4" x14ac:dyDescent="0.3">
      <c r="A24" s="81">
        <v>18</v>
      </c>
      <c r="B24" s="207">
        <v>50000</v>
      </c>
      <c r="C24" s="82">
        <f t="shared" si="0"/>
        <v>0</v>
      </c>
      <c r="D24" s="204">
        <f t="shared" si="1"/>
        <v>1500</v>
      </c>
      <c r="E24" s="82">
        <v>51500</v>
      </c>
      <c r="F24" s="213">
        <f t="shared" si="2"/>
        <v>1500</v>
      </c>
      <c r="G24" s="202">
        <f t="shared" si="3"/>
        <v>0.03</v>
      </c>
    </row>
    <row r="25" spans="1:9" ht="14.4" x14ac:dyDescent="0.3">
      <c r="A25" s="81">
        <v>19</v>
      </c>
      <c r="B25" s="207">
        <v>50000</v>
      </c>
      <c r="C25" s="82">
        <f t="shared" si="0"/>
        <v>0</v>
      </c>
      <c r="D25" s="204">
        <f t="shared" si="1"/>
        <v>2000</v>
      </c>
      <c r="E25" s="82">
        <v>52000</v>
      </c>
      <c r="F25" s="213">
        <f t="shared" si="2"/>
        <v>2000</v>
      </c>
      <c r="G25" s="202">
        <f t="shared" si="3"/>
        <v>0.04</v>
      </c>
    </row>
    <row r="26" spans="1:9" ht="14.4" x14ac:dyDescent="0.3">
      <c r="A26" s="81">
        <v>20</v>
      </c>
      <c r="B26" s="207">
        <v>50000</v>
      </c>
      <c r="C26" s="82">
        <f t="shared" si="0"/>
        <v>0</v>
      </c>
      <c r="D26" s="204">
        <f t="shared" si="1"/>
        <v>2500</v>
      </c>
      <c r="E26" s="82">
        <v>52500</v>
      </c>
      <c r="F26" s="213">
        <f t="shared" si="2"/>
        <v>2500</v>
      </c>
      <c r="G26" s="202">
        <f t="shared" si="3"/>
        <v>0.05</v>
      </c>
    </row>
    <row r="27" spans="1:9" ht="14.4" x14ac:dyDescent="0.3">
      <c r="A27" s="81">
        <v>21</v>
      </c>
      <c r="B27" s="207">
        <v>50000</v>
      </c>
      <c r="C27" s="82">
        <f t="shared" si="0"/>
        <v>0</v>
      </c>
      <c r="D27" s="204">
        <f t="shared" si="1"/>
        <v>3000</v>
      </c>
      <c r="E27" s="82">
        <v>53000</v>
      </c>
      <c r="F27" s="213">
        <f t="shared" si="2"/>
        <v>3000</v>
      </c>
      <c r="G27" s="202">
        <f t="shared" si="3"/>
        <v>0.06</v>
      </c>
    </row>
    <row r="28" spans="1:9" ht="14.4" x14ac:dyDescent="0.3">
      <c r="A28" s="81">
        <v>22</v>
      </c>
      <c r="B28" s="207">
        <v>50000</v>
      </c>
      <c r="C28" s="82">
        <f t="shared" si="0"/>
        <v>0</v>
      </c>
      <c r="D28" s="204">
        <f t="shared" si="1"/>
        <v>3500</v>
      </c>
      <c r="E28" s="82">
        <v>53500</v>
      </c>
      <c r="F28" s="213">
        <f t="shared" si="2"/>
        <v>3500</v>
      </c>
      <c r="G28" s="202">
        <f t="shared" si="3"/>
        <v>7.0000000000000007E-2</v>
      </c>
    </row>
    <row r="29" spans="1:9" ht="14.4" x14ac:dyDescent="0.3">
      <c r="A29" s="81">
        <v>23</v>
      </c>
      <c r="B29" s="207">
        <v>50000</v>
      </c>
      <c r="C29" s="82">
        <f t="shared" si="0"/>
        <v>0</v>
      </c>
      <c r="D29" s="204">
        <f t="shared" si="1"/>
        <v>4000</v>
      </c>
      <c r="E29" s="82">
        <v>54000</v>
      </c>
      <c r="F29" s="213">
        <f t="shared" si="2"/>
        <v>4000</v>
      </c>
      <c r="G29" s="202">
        <f t="shared" si="3"/>
        <v>0.08</v>
      </c>
    </row>
    <row r="30" spans="1:9" ht="14.4" x14ac:dyDescent="0.3">
      <c r="A30" s="81">
        <v>24</v>
      </c>
      <c r="B30" s="207">
        <v>50000</v>
      </c>
      <c r="C30" s="82">
        <f t="shared" si="0"/>
        <v>0</v>
      </c>
      <c r="D30" s="204">
        <f t="shared" si="1"/>
        <v>4500</v>
      </c>
      <c r="E30" s="82">
        <v>54500</v>
      </c>
      <c r="F30" s="213">
        <f t="shared" si="2"/>
        <v>4500</v>
      </c>
      <c r="G30" s="202">
        <f t="shared" si="3"/>
        <v>0.09</v>
      </c>
    </row>
    <row r="31" spans="1:9" ht="14.4" x14ac:dyDescent="0.3">
      <c r="A31" s="81">
        <v>25</v>
      </c>
      <c r="B31" s="207">
        <v>52000</v>
      </c>
      <c r="C31" s="82">
        <f t="shared" si="0"/>
        <v>2000</v>
      </c>
      <c r="D31" s="204">
        <f t="shared" si="1"/>
        <v>3000</v>
      </c>
      <c r="E31" s="82">
        <v>55000</v>
      </c>
      <c r="F31" s="213">
        <f t="shared" si="2"/>
        <v>5000</v>
      </c>
      <c r="G31" s="202">
        <f t="shared" si="3"/>
        <v>0.1</v>
      </c>
      <c r="I31" s="211"/>
    </row>
    <row r="32" spans="1:9" ht="14.4" x14ac:dyDescent="0.3">
      <c r="A32" s="81">
        <v>26</v>
      </c>
      <c r="B32" s="207">
        <v>52000</v>
      </c>
      <c r="C32" s="82">
        <f t="shared" si="0"/>
        <v>0</v>
      </c>
      <c r="D32" s="204">
        <f t="shared" si="1"/>
        <v>3500</v>
      </c>
      <c r="E32" s="82">
        <v>55500</v>
      </c>
      <c r="F32" s="213">
        <f t="shared" si="2"/>
        <v>3500</v>
      </c>
      <c r="G32" s="202">
        <f t="shared" si="3"/>
        <v>6.7307692307692304E-2</v>
      </c>
    </row>
    <row r="33" spans="1:7" ht="14.4" x14ac:dyDescent="0.3">
      <c r="A33" s="81">
        <v>27</v>
      </c>
      <c r="B33" s="207">
        <v>52000</v>
      </c>
      <c r="C33" s="82">
        <f t="shared" si="0"/>
        <v>0</v>
      </c>
      <c r="D33" s="204">
        <f t="shared" si="1"/>
        <v>4000</v>
      </c>
      <c r="E33" s="82">
        <v>56000</v>
      </c>
      <c r="F33" s="213">
        <f t="shared" si="2"/>
        <v>4000</v>
      </c>
      <c r="G33" s="202">
        <f t="shared" si="3"/>
        <v>7.6923076923076927E-2</v>
      </c>
    </row>
    <row r="34" spans="1:7" ht="14.4" x14ac:dyDescent="0.3">
      <c r="A34" s="81">
        <v>28</v>
      </c>
      <c r="B34" s="207">
        <v>52000</v>
      </c>
      <c r="C34" s="82">
        <f t="shared" si="0"/>
        <v>0</v>
      </c>
      <c r="D34" s="204">
        <f t="shared" si="1"/>
        <v>4500</v>
      </c>
      <c r="E34" s="82">
        <v>56500</v>
      </c>
      <c r="F34" s="213">
        <f t="shared" si="2"/>
        <v>4500</v>
      </c>
      <c r="G34" s="202">
        <f t="shared" si="3"/>
        <v>8.6538461538461536E-2</v>
      </c>
    </row>
    <row r="35" spans="1:7" ht="14.4" x14ac:dyDescent="0.3">
      <c r="A35" s="81">
        <v>29</v>
      </c>
      <c r="B35" s="207">
        <v>52000</v>
      </c>
      <c r="C35" s="82">
        <f t="shared" si="0"/>
        <v>0</v>
      </c>
      <c r="D35" s="204">
        <f t="shared" si="1"/>
        <v>5000</v>
      </c>
      <c r="E35" s="82">
        <v>57000</v>
      </c>
      <c r="F35" s="213">
        <f t="shared" si="2"/>
        <v>5000</v>
      </c>
      <c r="G35" s="202">
        <f t="shared" si="3"/>
        <v>9.6153846153846159E-2</v>
      </c>
    </row>
    <row r="36" spans="1:7" ht="14.4" x14ac:dyDescent="0.3">
      <c r="A36" s="81">
        <v>30</v>
      </c>
      <c r="B36" s="208">
        <v>52000</v>
      </c>
      <c r="C36" s="86">
        <f>B35-B36</f>
        <v>0</v>
      </c>
      <c r="D36" s="209">
        <f>E36-B36</f>
        <v>8500</v>
      </c>
      <c r="E36" s="86">
        <v>60500</v>
      </c>
      <c r="F36" s="214">
        <f t="shared" si="2"/>
        <v>8500</v>
      </c>
      <c r="G36" s="203">
        <f t="shared" si="3"/>
        <v>0.16346153846153846</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6650-154A-46F8-B0B3-68EADEB9594E}">
  <dimension ref="A1:H36"/>
  <sheetViews>
    <sheetView topLeftCell="A7" workbookViewId="0">
      <selection activeCell="H15" sqref="H15:L15"/>
    </sheetView>
  </sheetViews>
  <sheetFormatPr defaultColWidth="9.109375" defaultRowHeight="13.2" x14ac:dyDescent="0.25"/>
  <cols>
    <col min="2" max="2" width="11.109375" customWidth="1"/>
    <col min="7" max="7" width="10.5546875" bestFit="1" customWidth="1"/>
  </cols>
  <sheetData>
    <row r="1" spans="1:8" x14ac:dyDescent="0.25">
      <c r="A1" s="63" t="s">
        <v>113</v>
      </c>
    </row>
    <row r="2" spans="1:8" x14ac:dyDescent="0.25">
      <c r="A2" s="63"/>
    </row>
    <row r="3" spans="1:8" x14ac:dyDescent="0.25">
      <c r="A3" s="14" t="s">
        <v>67</v>
      </c>
      <c r="C3" s="63"/>
    </row>
    <row r="4" spans="1:8" x14ac:dyDescent="0.25">
      <c r="A4" s="77"/>
    </row>
    <row r="5" spans="1:8" ht="86.4" x14ac:dyDescent="0.3">
      <c r="A5" s="78" t="s">
        <v>28</v>
      </c>
      <c r="B5" s="201" t="s">
        <v>63</v>
      </c>
      <c r="C5" s="78" t="s">
        <v>27</v>
      </c>
      <c r="D5" s="78" t="s">
        <v>105</v>
      </c>
      <c r="E5" s="201" t="s">
        <v>65</v>
      </c>
      <c r="F5" s="201" t="s">
        <v>32</v>
      </c>
      <c r="G5" s="201" t="s">
        <v>69</v>
      </c>
      <c r="H5" s="201" t="s">
        <v>70</v>
      </c>
    </row>
    <row r="6" spans="1:8" ht="14.4" x14ac:dyDescent="0.3">
      <c r="A6" s="79">
        <v>0</v>
      </c>
      <c r="B6" s="206">
        <v>35000</v>
      </c>
      <c r="C6" s="205">
        <f t="shared" ref="C6:C36" si="0">D6-B6</f>
        <v>0</v>
      </c>
      <c r="D6" s="101">
        <v>35000</v>
      </c>
      <c r="E6" s="212"/>
      <c r="F6" s="101"/>
      <c r="G6" s="218"/>
      <c r="H6" s="101"/>
    </row>
    <row r="7" spans="1:8" ht="14.4" x14ac:dyDescent="0.3">
      <c r="A7" s="81">
        <v>1</v>
      </c>
      <c r="B7" s="207">
        <v>36000</v>
      </c>
      <c r="C7" s="204">
        <f t="shared" si="0"/>
        <v>180</v>
      </c>
      <c r="D7" s="84">
        <v>36180</v>
      </c>
      <c r="E7" s="213">
        <f t="shared" ref="E7:E36" si="1">D7-B6</f>
        <v>1180</v>
      </c>
      <c r="F7" s="202">
        <f t="shared" ref="F7:F36" si="2">E7/B6</f>
        <v>3.3714285714285717E-2</v>
      </c>
      <c r="G7" s="219"/>
      <c r="H7" s="202">
        <f>(E7+G7)/B6</f>
        <v>3.3714285714285717E-2</v>
      </c>
    </row>
    <row r="8" spans="1:8" ht="14.4" x14ac:dyDescent="0.3">
      <c r="A8" s="81">
        <v>2</v>
      </c>
      <c r="B8" s="207">
        <v>37000</v>
      </c>
      <c r="C8" s="204">
        <f t="shared" si="0"/>
        <v>190</v>
      </c>
      <c r="D8" s="84">
        <v>37190</v>
      </c>
      <c r="E8" s="213">
        <f t="shared" si="1"/>
        <v>1190</v>
      </c>
      <c r="F8" s="202">
        <f t="shared" si="2"/>
        <v>3.3055555555555553E-2</v>
      </c>
      <c r="G8" s="219"/>
      <c r="H8" s="202">
        <f t="shared" ref="H8:H36" si="3">(E8+G8)/B7</f>
        <v>3.3055555555555553E-2</v>
      </c>
    </row>
    <row r="9" spans="1:8" ht="14.4" x14ac:dyDescent="0.3">
      <c r="A9" s="81">
        <v>3</v>
      </c>
      <c r="B9" s="207">
        <v>38000</v>
      </c>
      <c r="C9" s="204">
        <f t="shared" si="0"/>
        <v>190</v>
      </c>
      <c r="D9" s="84">
        <v>38190</v>
      </c>
      <c r="E9" s="213">
        <f t="shared" si="1"/>
        <v>1190</v>
      </c>
      <c r="F9" s="202">
        <f t="shared" si="2"/>
        <v>3.216216216216216E-2</v>
      </c>
      <c r="G9" s="219"/>
      <c r="H9" s="202">
        <f t="shared" si="3"/>
        <v>3.216216216216216E-2</v>
      </c>
    </row>
    <row r="10" spans="1:8" ht="14.4" x14ac:dyDescent="0.3">
      <c r="A10" s="81">
        <v>4</v>
      </c>
      <c r="B10" s="207">
        <v>39000</v>
      </c>
      <c r="C10" s="204">
        <f t="shared" si="0"/>
        <v>200</v>
      </c>
      <c r="D10" s="84">
        <v>39200</v>
      </c>
      <c r="E10" s="213">
        <f t="shared" si="1"/>
        <v>1200</v>
      </c>
      <c r="F10" s="202">
        <f t="shared" si="2"/>
        <v>3.1578947368421054E-2</v>
      </c>
      <c r="G10" s="219"/>
      <c r="H10" s="202">
        <f t="shared" si="3"/>
        <v>3.1578947368421054E-2</v>
      </c>
    </row>
    <row r="11" spans="1:8" ht="14.4" x14ac:dyDescent="0.3">
      <c r="A11" s="81">
        <v>5</v>
      </c>
      <c r="B11" s="207">
        <v>40000</v>
      </c>
      <c r="C11" s="204">
        <f t="shared" si="0"/>
        <v>200</v>
      </c>
      <c r="D11" s="84">
        <v>40200</v>
      </c>
      <c r="E11" s="213">
        <f t="shared" si="1"/>
        <v>1200</v>
      </c>
      <c r="F11" s="202">
        <f t="shared" si="2"/>
        <v>3.0769230769230771E-2</v>
      </c>
      <c r="G11" s="219"/>
      <c r="H11" s="202">
        <f t="shared" si="3"/>
        <v>3.0769230769230771E-2</v>
      </c>
    </row>
    <row r="12" spans="1:8" ht="14.4" x14ac:dyDescent="0.3">
      <c r="A12" s="81">
        <v>6</v>
      </c>
      <c r="B12" s="207">
        <v>41000</v>
      </c>
      <c r="C12" s="204">
        <f t="shared" si="0"/>
        <v>210</v>
      </c>
      <c r="D12" s="84">
        <v>41210</v>
      </c>
      <c r="E12" s="213">
        <f t="shared" si="1"/>
        <v>1210</v>
      </c>
      <c r="F12" s="202">
        <f t="shared" si="2"/>
        <v>3.0249999999999999E-2</v>
      </c>
      <c r="G12" s="219"/>
      <c r="H12" s="202">
        <f t="shared" si="3"/>
        <v>3.0249999999999999E-2</v>
      </c>
    </row>
    <row r="13" spans="1:8" ht="14.4" x14ac:dyDescent="0.3">
      <c r="A13" s="81">
        <v>7</v>
      </c>
      <c r="B13" s="207">
        <v>42000</v>
      </c>
      <c r="C13" s="204">
        <f t="shared" si="0"/>
        <v>210</v>
      </c>
      <c r="D13" s="84">
        <v>42210</v>
      </c>
      <c r="E13" s="213">
        <f t="shared" si="1"/>
        <v>1210</v>
      </c>
      <c r="F13" s="202">
        <f t="shared" si="2"/>
        <v>2.9512195121951218E-2</v>
      </c>
      <c r="G13" s="219"/>
      <c r="H13" s="202">
        <f t="shared" si="3"/>
        <v>2.9512195121951218E-2</v>
      </c>
    </row>
    <row r="14" spans="1:8" ht="14.4" x14ac:dyDescent="0.3">
      <c r="A14" s="81">
        <v>8</v>
      </c>
      <c r="B14" s="207">
        <v>43000</v>
      </c>
      <c r="C14" s="204">
        <f t="shared" si="0"/>
        <v>220</v>
      </c>
      <c r="D14" s="84">
        <v>43220</v>
      </c>
      <c r="E14" s="213">
        <f t="shared" si="1"/>
        <v>1220</v>
      </c>
      <c r="F14" s="202">
        <f t="shared" si="2"/>
        <v>2.9047619047619048E-2</v>
      </c>
      <c r="G14" s="219"/>
      <c r="H14" s="202">
        <f t="shared" si="3"/>
        <v>2.9047619047619048E-2</v>
      </c>
    </row>
    <row r="15" spans="1:8" ht="14.4" x14ac:dyDescent="0.3">
      <c r="A15" s="81">
        <v>9</v>
      </c>
      <c r="B15" s="207">
        <v>44000</v>
      </c>
      <c r="C15" s="204">
        <f t="shared" si="0"/>
        <v>220</v>
      </c>
      <c r="D15" s="84">
        <v>44220</v>
      </c>
      <c r="E15" s="213">
        <f t="shared" si="1"/>
        <v>1220</v>
      </c>
      <c r="F15" s="202">
        <f t="shared" si="2"/>
        <v>2.8372093023255815E-2</v>
      </c>
      <c r="G15" s="219"/>
      <c r="H15" s="202">
        <f t="shared" si="3"/>
        <v>2.8372093023255815E-2</v>
      </c>
    </row>
    <row r="16" spans="1:8" ht="14.4" x14ac:dyDescent="0.3">
      <c r="A16" s="81">
        <v>10</v>
      </c>
      <c r="B16" s="207">
        <v>45000</v>
      </c>
      <c r="C16" s="204">
        <f t="shared" si="0"/>
        <v>230</v>
      </c>
      <c r="D16" s="84">
        <v>45230</v>
      </c>
      <c r="E16" s="213">
        <f t="shared" si="1"/>
        <v>1230</v>
      </c>
      <c r="F16" s="202">
        <f t="shared" si="2"/>
        <v>2.7954545454545454E-2</v>
      </c>
      <c r="G16" s="219"/>
      <c r="H16" s="202">
        <f t="shared" si="3"/>
        <v>2.7954545454545454E-2</v>
      </c>
    </row>
    <row r="17" spans="1:8" ht="14.4" x14ac:dyDescent="0.3">
      <c r="A17" s="81">
        <v>11</v>
      </c>
      <c r="B17" s="207">
        <v>46000</v>
      </c>
      <c r="C17" s="204">
        <f t="shared" si="0"/>
        <v>230</v>
      </c>
      <c r="D17" s="84">
        <v>46230</v>
      </c>
      <c r="E17" s="213">
        <f t="shared" si="1"/>
        <v>1230</v>
      </c>
      <c r="F17" s="202">
        <f t="shared" si="2"/>
        <v>2.7333333333333334E-2</v>
      </c>
      <c r="G17" s="219"/>
      <c r="H17" s="202">
        <f t="shared" si="3"/>
        <v>2.7333333333333334E-2</v>
      </c>
    </row>
    <row r="18" spans="1:8" ht="14.4" x14ac:dyDescent="0.3">
      <c r="A18" s="81">
        <v>12</v>
      </c>
      <c r="B18" s="207">
        <v>47000</v>
      </c>
      <c r="C18" s="204">
        <f t="shared" si="0"/>
        <v>240</v>
      </c>
      <c r="D18" s="84">
        <v>47240</v>
      </c>
      <c r="E18" s="213">
        <f t="shared" si="1"/>
        <v>1240</v>
      </c>
      <c r="F18" s="202">
        <f t="shared" si="2"/>
        <v>2.6956521739130435E-2</v>
      </c>
      <c r="G18" s="219"/>
      <c r="H18" s="202">
        <f t="shared" si="3"/>
        <v>2.6956521739130435E-2</v>
      </c>
    </row>
    <row r="19" spans="1:8" ht="14.4" x14ac:dyDescent="0.3">
      <c r="A19" s="81">
        <v>13</v>
      </c>
      <c r="B19" s="207">
        <v>48000</v>
      </c>
      <c r="C19" s="204">
        <f t="shared" si="0"/>
        <v>240</v>
      </c>
      <c r="D19" s="84">
        <v>48240</v>
      </c>
      <c r="E19" s="213">
        <f t="shared" si="1"/>
        <v>1240</v>
      </c>
      <c r="F19" s="202">
        <f t="shared" si="2"/>
        <v>2.6382978723404255E-2</v>
      </c>
      <c r="G19" s="219"/>
      <c r="H19" s="202">
        <f t="shared" si="3"/>
        <v>2.6382978723404255E-2</v>
      </c>
    </row>
    <row r="20" spans="1:8" ht="14.4" x14ac:dyDescent="0.3">
      <c r="A20" s="81">
        <v>14</v>
      </c>
      <c r="B20" s="207">
        <v>49000</v>
      </c>
      <c r="C20" s="204">
        <f t="shared" si="0"/>
        <v>250</v>
      </c>
      <c r="D20" s="84">
        <v>49250</v>
      </c>
      <c r="E20" s="213">
        <f t="shared" si="1"/>
        <v>1250</v>
      </c>
      <c r="F20" s="202">
        <f t="shared" si="2"/>
        <v>2.6041666666666668E-2</v>
      </c>
      <c r="G20" s="219"/>
      <c r="H20" s="202">
        <f t="shared" si="3"/>
        <v>2.6041666666666668E-2</v>
      </c>
    </row>
    <row r="21" spans="1:8" ht="14.4" x14ac:dyDescent="0.3">
      <c r="A21" s="81">
        <v>15</v>
      </c>
      <c r="B21" s="207">
        <v>50000</v>
      </c>
      <c r="C21" s="204">
        <f t="shared" si="0"/>
        <v>250</v>
      </c>
      <c r="D21" s="84">
        <v>50250</v>
      </c>
      <c r="E21" s="213">
        <f t="shared" si="1"/>
        <v>1250</v>
      </c>
      <c r="F21" s="202">
        <f t="shared" si="2"/>
        <v>2.5510204081632654E-2</v>
      </c>
      <c r="G21" s="219">
        <v>500</v>
      </c>
      <c r="H21" s="202">
        <f t="shared" si="3"/>
        <v>3.5714285714285712E-2</v>
      </c>
    </row>
    <row r="22" spans="1:8" ht="14.4" x14ac:dyDescent="0.3">
      <c r="A22" s="81">
        <v>16</v>
      </c>
      <c r="B22" s="207">
        <v>50000</v>
      </c>
      <c r="C22" s="204">
        <f t="shared" si="0"/>
        <v>250</v>
      </c>
      <c r="D22" s="84">
        <v>50250</v>
      </c>
      <c r="E22" s="213">
        <f t="shared" si="1"/>
        <v>250</v>
      </c>
      <c r="F22" s="202">
        <f t="shared" si="2"/>
        <v>5.0000000000000001E-3</v>
      </c>
      <c r="G22" s="219">
        <v>500</v>
      </c>
      <c r="H22" s="202">
        <f t="shared" si="3"/>
        <v>1.4999999999999999E-2</v>
      </c>
    </row>
    <row r="23" spans="1:8" ht="14.4" x14ac:dyDescent="0.3">
      <c r="A23" s="81">
        <v>17</v>
      </c>
      <c r="B23" s="207">
        <v>50000</v>
      </c>
      <c r="C23" s="204">
        <f t="shared" si="0"/>
        <v>250</v>
      </c>
      <c r="D23" s="84">
        <v>50250</v>
      </c>
      <c r="E23" s="213">
        <f t="shared" si="1"/>
        <v>250</v>
      </c>
      <c r="F23" s="202">
        <f t="shared" si="2"/>
        <v>5.0000000000000001E-3</v>
      </c>
      <c r="G23" s="219">
        <v>500</v>
      </c>
      <c r="H23" s="202">
        <f t="shared" si="3"/>
        <v>1.4999999999999999E-2</v>
      </c>
    </row>
    <row r="24" spans="1:8" ht="14.4" x14ac:dyDescent="0.3">
      <c r="A24" s="81">
        <v>18</v>
      </c>
      <c r="B24" s="207">
        <v>50000</v>
      </c>
      <c r="C24" s="204">
        <f t="shared" si="0"/>
        <v>250</v>
      </c>
      <c r="D24" s="84">
        <v>50250</v>
      </c>
      <c r="E24" s="213">
        <f t="shared" si="1"/>
        <v>250</v>
      </c>
      <c r="F24" s="202">
        <f t="shared" si="2"/>
        <v>5.0000000000000001E-3</v>
      </c>
      <c r="G24" s="219">
        <v>500</v>
      </c>
      <c r="H24" s="202">
        <f t="shared" si="3"/>
        <v>1.4999999999999999E-2</v>
      </c>
    </row>
    <row r="25" spans="1:8" ht="14.4" x14ac:dyDescent="0.3">
      <c r="A25" s="81">
        <v>19</v>
      </c>
      <c r="B25" s="207">
        <v>50000</v>
      </c>
      <c r="C25" s="204">
        <f t="shared" si="0"/>
        <v>250</v>
      </c>
      <c r="D25" s="84">
        <v>50250</v>
      </c>
      <c r="E25" s="213">
        <f t="shared" si="1"/>
        <v>250</v>
      </c>
      <c r="F25" s="202">
        <f t="shared" si="2"/>
        <v>5.0000000000000001E-3</v>
      </c>
      <c r="G25" s="219">
        <v>500</v>
      </c>
      <c r="H25" s="202">
        <f t="shared" si="3"/>
        <v>1.4999999999999999E-2</v>
      </c>
    </row>
    <row r="26" spans="1:8" ht="14.4" x14ac:dyDescent="0.3">
      <c r="A26" s="81">
        <v>20</v>
      </c>
      <c r="B26" s="207">
        <v>50000</v>
      </c>
      <c r="C26" s="204">
        <f t="shared" si="0"/>
        <v>250</v>
      </c>
      <c r="D26" s="84">
        <v>50250</v>
      </c>
      <c r="E26" s="213">
        <f t="shared" si="1"/>
        <v>250</v>
      </c>
      <c r="F26" s="202">
        <f t="shared" si="2"/>
        <v>5.0000000000000001E-3</v>
      </c>
      <c r="G26" s="219">
        <v>500</v>
      </c>
      <c r="H26" s="202">
        <f t="shared" si="3"/>
        <v>1.4999999999999999E-2</v>
      </c>
    </row>
    <row r="27" spans="1:8" ht="14.4" x14ac:dyDescent="0.3">
      <c r="A27" s="81">
        <v>21</v>
      </c>
      <c r="B27" s="207">
        <v>50000</v>
      </c>
      <c r="C27" s="204">
        <f t="shared" si="0"/>
        <v>250</v>
      </c>
      <c r="D27" s="84">
        <v>50250</v>
      </c>
      <c r="E27" s="213">
        <f t="shared" si="1"/>
        <v>250</v>
      </c>
      <c r="F27" s="202">
        <f t="shared" si="2"/>
        <v>5.0000000000000001E-3</v>
      </c>
      <c r="G27" s="219">
        <v>500</v>
      </c>
      <c r="H27" s="202">
        <f t="shared" si="3"/>
        <v>1.4999999999999999E-2</v>
      </c>
    </row>
    <row r="28" spans="1:8" ht="14.4" x14ac:dyDescent="0.3">
      <c r="A28" s="81">
        <v>22</v>
      </c>
      <c r="B28" s="207">
        <v>50000</v>
      </c>
      <c r="C28" s="204">
        <f t="shared" si="0"/>
        <v>250</v>
      </c>
      <c r="D28" s="84">
        <v>50250</v>
      </c>
      <c r="E28" s="213">
        <f t="shared" si="1"/>
        <v>250</v>
      </c>
      <c r="F28" s="202">
        <f t="shared" si="2"/>
        <v>5.0000000000000001E-3</v>
      </c>
      <c r="G28" s="219">
        <v>500</v>
      </c>
      <c r="H28" s="202">
        <f t="shared" si="3"/>
        <v>1.4999999999999999E-2</v>
      </c>
    </row>
    <row r="29" spans="1:8" ht="14.4" x14ac:dyDescent="0.3">
      <c r="A29" s="81">
        <v>23</v>
      </c>
      <c r="B29" s="207">
        <v>50000</v>
      </c>
      <c r="C29" s="204">
        <f t="shared" si="0"/>
        <v>250</v>
      </c>
      <c r="D29" s="84">
        <v>50250</v>
      </c>
      <c r="E29" s="213">
        <f t="shared" si="1"/>
        <v>250</v>
      </c>
      <c r="F29" s="202">
        <f t="shared" si="2"/>
        <v>5.0000000000000001E-3</v>
      </c>
      <c r="G29" s="219">
        <v>500</v>
      </c>
      <c r="H29" s="202">
        <f t="shared" si="3"/>
        <v>1.4999999999999999E-2</v>
      </c>
    </row>
    <row r="30" spans="1:8" ht="14.4" x14ac:dyDescent="0.3">
      <c r="A30" s="81">
        <v>24</v>
      </c>
      <c r="B30" s="207">
        <v>50000</v>
      </c>
      <c r="C30" s="204">
        <f t="shared" si="0"/>
        <v>250</v>
      </c>
      <c r="D30" s="84">
        <v>50250</v>
      </c>
      <c r="E30" s="213">
        <f t="shared" si="1"/>
        <v>250</v>
      </c>
      <c r="F30" s="202">
        <f t="shared" si="2"/>
        <v>5.0000000000000001E-3</v>
      </c>
      <c r="G30" s="219">
        <v>500</v>
      </c>
      <c r="H30" s="202">
        <f t="shared" si="3"/>
        <v>1.4999999999999999E-2</v>
      </c>
    </row>
    <row r="31" spans="1:8" ht="14.4" x14ac:dyDescent="0.3">
      <c r="A31" s="81">
        <v>25</v>
      </c>
      <c r="B31" s="207">
        <v>52000</v>
      </c>
      <c r="C31" s="204">
        <f t="shared" si="0"/>
        <v>260</v>
      </c>
      <c r="D31" s="84">
        <v>52260</v>
      </c>
      <c r="E31" s="213">
        <f t="shared" si="1"/>
        <v>2260</v>
      </c>
      <c r="F31" s="202">
        <f t="shared" si="2"/>
        <v>4.5199999999999997E-2</v>
      </c>
      <c r="G31" s="219">
        <v>1000</v>
      </c>
      <c r="H31" s="202">
        <f t="shared" si="3"/>
        <v>6.5199999999999994E-2</v>
      </c>
    </row>
    <row r="32" spans="1:8" ht="14.4" x14ac:dyDescent="0.3">
      <c r="A32" s="81">
        <v>26</v>
      </c>
      <c r="B32" s="207">
        <v>52000</v>
      </c>
      <c r="C32" s="204">
        <f t="shared" si="0"/>
        <v>260</v>
      </c>
      <c r="D32" s="84">
        <v>52260</v>
      </c>
      <c r="E32" s="213">
        <f t="shared" si="1"/>
        <v>260</v>
      </c>
      <c r="F32" s="202">
        <f t="shared" si="2"/>
        <v>5.0000000000000001E-3</v>
      </c>
      <c r="G32" s="219">
        <v>1000</v>
      </c>
      <c r="H32" s="202">
        <f t="shared" si="3"/>
        <v>2.4230769230769229E-2</v>
      </c>
    </row>
    <row r="33" spans="1:8" ht="14.4" x14ac:dyDescent="0.3">
      <c r="A33" s="81">
        <v>27</v>
      </c>
      <c r="B33" s="207">
        <v>52000</v>
      </c>
      <c r="C33" s="204">
        <f t="shared" si="0"/>
        <v>260</v>
      </c>
      <c r="D33" s="84">
        <v>52260</v>
      </c>
      <c r="E33" s="213">
        <f t="shared" si="1"/>
        <v>260</v>
      </c>
      <c r="F33" s="202">
        <f t="shared" si="2"/>
        <v>5.0000000000000001E-3</v>
      </c>
      <c r="G33" s="219">
        <v>1000</v>
      </c>
      <c r="H33" s="202">
        <f t="shared" si="3"/>
        <v>2.4230769230769229E-2</v>
      </c>
    </row>
    <row r="34" spans="1:8" ht="14.4" x14ac:dyDescent="0.3">
      <c r="A34" s="81">
        <v>28</v>
      </c>
      <c r="B34" s="207">
        <v>52000</v>
      </c>
      <c r="C34" s="204">
        <f t="shared" si="0"/>
        <v>260</v>
      </c>
      <c r="D34" s="84">
        <v>52260</v>
      </c>
      <c r="E34" s="213">
        <f t="shared" si="1"/>
        <v>260</v>
      </c>
      <c r="F34" s="202">
        <f t="shared" si="2"/>
        <v>5.0000000000000001E-3</v>
      </c>
      <c r="G34" s="219">
        <v>1000</v>
      </c>
      <c r="H34" s="202">
        <f t="shared" si="3"/>
        <v>2.4230769230769229E-2</v>
      </c>
    </row>
    <row r="35" spans="1:8" ht="14.4" x14ac:dyDescent="0.3">
      <c r="A35" s="81">
        <v>29</v>
      </c>
      <c r="B35" s="207">
        <v>52000</v>
      </c>
      <c r="C35" s="204">
        <f t="shared" si="0"/>
        <v>260</v>
      </c>
      <c r="D35" s="84">
        <v>52260</v>
      </c>
      <c r="E35" s="213">
        <f t="shared" si="1"/>
        <v>260</v>
      </c>
      <c r="F35" s="202">
        <f t="shared" si="2"/>
        <v>5.0000000000000001E-3</v>
      </c>
      <c r="G35" s="219">
        <v>1000</v>
      </c>
      <c r="H35" s="202">
        <f t="shared" si="3"/>
        <v>2.4230769230769229E-2</v>
      </c>
    </row>
    <row r="36" spans="1:8" ht="14.4" x14ac:dyDescent="0.3">
      <c r="A36" s="81">
        <v>30</v>
      </c>
      <c r="B36" s="208">
        <v>52000</v>
      </c>
      <c r="C36" s="209">
        <f t="shared" si="0"/>
        <v>260</v>
      </c>
      <c r="D36" s="88">
        <v>52260</v>
      </c>
      <c r="E36" s="214">
        <f t="shared" si="1"/>
        <v>260</v>
      </c>
      <c r="F36" s="203">
        <f t="shared" si="2"/>
        <v>5.0000000000000001E-3</v>
      </c>
      <c r="G36" s="220">
        <v>1000</v>
      </c>
      <c r="H36" s="203">
        <f t="shared" si="3"/>
        <v>2.4230769230769229E-2</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workbookViewId="0">
      <selection activeCell="C22" sqref="C22"/>
    </sheetView>
  </sheetViews>
  <sheetFormatPr defaultRowHeight="13.2" x14ac:dyDescent="0.25"/>
  <cols>
    <col min="1" max="1" width="3" customWidth="1"/>
    <col min="2" max="2" width="3.44140625" customWidth="1"/>
    <col min="3" max="3" width="33" style="58" customWidth="1"/>
    <col min="4" max="4" width="3.44140625" customWidth="1"/>
    <col min="5" max="5" width="18.5546875" style="58" bestFit="1" customWidth="1"/>
    <col min="6" max="6" width="4.5546875" style="56" customWidth="1"/>
    <col min="7" max="7" width="1.88671875" customWidth="1"/>
    <col min="8" max="8" width="24.5546875" hidden="1" customWidth="1"/>
    <col min="9" max="9" width="4.5546875" hidden="1" customWidth="1"/>
    <col min="10" max="10" width="10.44140625" bestFit="1" customWidth="1"/>
    <col min="11" max="11" width="8.5546875" bestFit="1" customWidth="1"/>
    <col min="12" max="12" width="2.44140625" customWidth="1"/>
    <col min="15" max="15" width="9.44140625" customWidth="1"/>
  </cols>
  <sheetData>
    <row r="1" spans="1:10" x14ac:dyDescent="0.25">
      <c r="A1" s="14" t="s">
        <v>25</v>
      </c>
      <c r="B1" s="14"/>
      <c r="C1" s="13"/>
    </row>
    <row r="2" spans="1:10" x14ac:dyDescent="0.25">
      <c r="A2" s="14"/>
      <c r="B2" s="14"/>
      <c r="C2" s="13"/>
    </row>
    <row r="3" spans="1:10" ht="18.75" customHeight="1" x14ac:dyDescent="0.25">
      <c r="E3" s="578" t="s">
        <v>8</v>
      </c>
      <c r="F3" s="579"/>
      <c r="H3" s="578" t="s">
        <v>19</v>
      </c>
      <c r="I3" s="579"/>
    </row>
    <row r="4" spans="1:10" x14ac:dyDescent="0.25">
      <c r="A4" s="111" t="s">
        <v>30</v>
      </c>
      <c r="B4" s="118"/>
      <c r="C4" s="120"/>
      <c r="D4" s="116"/>
      <c r="E4" s="119"/>
      <c r="F4" s="113"/>
      <c r="H4" s="119"/>
      <c r="I4" s="113"/>
    </row>
    <row r="5" spans="1:10" x14ac:dyDescent="0.25">
      <c r="A5" s="121"/>
      <c r="B5" s="122" t="s">
        <v>59</v>
      </c>
      <c r="C5" s="123"/>
      <c r="E5" s="105"/>
      <c r="F5" s="106"/>
      <c r="H5" s="105"/>
      <c r="I5" s="106"/>
    </row>
    <row r="6" spans="1:10" x14ac:dyDescent="0.25">
      <c r="A6" s="121"/>
      <c r="B6" s="122"/>
      <c r="C6" s="124" t="s">
        <v>46</v>
      </c>
      <c r="E6" s="176">
        <v>4.8000000000000001E-2</v>
      </c>
      <c r="F6" s="106"/>
      <c r="H6" s="138"/>
      <c r="I6" s="106"/>
    </row>
    <row r="7" spans="1:10" x14ac:dyDescent="0.25">
      <c r="A7" s="121"/>
      <c r="B7" s="125"/>
      <c r="C7" s="123"/>
      <c r="E7" s="107"/>
      <c r="F7" s="106"/>
      <c r="H7" s="107"/>
      <c r="I7" s="106"/>
    </row>
    <row r="8" spans="1:10" x14ac:dyDescent="0.25">
      <c r="A8" s="112" t="s">
        <v>31</v>
      </c>
      <c r="B8" s="115"/>
      <c r="C8" s="120"/>
      <c r="D8" s="116"/>
      <c r="E8" s="117"/>
      <c r="F8" s="113"/>
      <c r="H8" s="117"/>
      <c r="I8" s="113"/>
    </row>
    <row r="9" spans="1:10" x14ac:dyDescent="0.25">
      <c r="A9" s="199" t="s">
        <v>61</v>
      </c>
      <c r="B9" s="13"/>
      <c r="C9" s="123"/>
      <c r="E9" s="107"/>
      <c r="F9" s="200"/>
      <c r="H9" s="107"/>
      <c r="I9" s="200"/>
    </row>
    <row r="10" spans="1:10" x14ac:dyDescent="0.25">
      <c r="A10" s="121"/>
      <c r="C10" s="124" t="s">
        <v>46</v>
      </c>
      <c r="E10" s="194">
        <v>0.1</v>
      </c>
      <c r="F10" s="106"/>
      <c r="G10" s="68"/>
      <c r="H10" s="139"/>
      <c r="I10" s="106"/>
      <c r="J10" s="68"/>
    </row>
    <row r="11" spans="1:10" x14ac:dyDescent="0.25">
      <c r="A11" s="121"/>
      <c r="C11" s="124"/>
      <c r="E11" s="110"/>
      <c r="F11" s="154"/>
      <c r="H11" s="109"/>
      <c r="I11" s="154"/>
    </row>
    <row r="12" spans="1:10" x14ac:dyDescent="0.25">
      <c r="A12" s="175" t="s">
        <v>52</v>
      </c>
      <c r="C12" s="124"/>
      <c r="E12" s="193">
        <v>6.3E-2</v>
      </c>
      <c r="F12" s="154"/>
      <c r="H12" s="109"/>
      <c r="I12" s="154"/>
    </row>
    <row r="13" spans="1:10" x14ac:dyDescent="0.25">
      <c r="A13" s="121"/>
      <c r="C13" s="124"/>
      <c r="E13" s="108"/>
      <c r="F13" s="106"/>
      <c r="G13" s="68"/>
      <c r="H13" s="108"/>
      <c r="I13" s="154"/>
      <c r="J13" s="68"/>
    </row>
    <row r="14" spans="1:10" x14ac:dyDescent="0.25">
      <c r="A14" s="112" t="s">
        <v>20</v>
      </c>
      <c r="B14" s="115"/>
      <c r="C14" s="127"/>
      <c r="D14" s="116"/>
      <c r="E14" s="128"/>
      <c r="F14" s="113"/>
      <c r="G14" s="68"/>
      <c r="H14" s="128"/>
      <c r="I14" s="113"/>
      <c r="J14" s="59"/>
    </row>
    <row r="15" spans="1:10" ht="20.100000000000001" customHeight="1" x14ac:dyDescent="0.25">
      <c r="A15" s="135"/>
      <c r="B15" s="132"/>
      <c r="C15" s="133" t="s">
        <v>37</v>
      </c>
      <c r="E15" s="177" t="s">
        <v>58</v>
      </c>
      <c r="F15" s="134"/>
      <c r="G15" s="68"/>
      <c r="H15" s="580"/>
      <c r="I15" s="581"/>
      <c r="J15" s="59"/>
    </row>
    <row r="16" spans="1:10" x14ac:dyDescent="0.25">
      <c r="E16" s="70"/>
      <c r="F16" s="62"/>
      <c r="G16" s="68"/>
      <c r="H16" s="54"/>
      <c r="I16" s="55"/>
      <c r="J16" s="68"/>
    </row>
    <row r="17" spans="1:10" x14ac:dyDescent="0.25">
      <c r="C17" s="13"/>
      <c r="H17" s="54"/>
      <c r="I17" s="55"/>
    </row>
    <row r="18" spans="1:10" x14ac:dyDescent="0.25">
      <c r="A18" s="210"/>
      <c r="B18" s="72"/>
      <c r="D18" s="582"/>
      <c r="E18" s="582"/>
      <c r="F18" s="582"/>
      <c r="G18" s="582"/>
      <c r="H18" s="54"/>
      <c r="I18" s="55"/>
    </row>
    <row r="19" spans="1:10" x14ac:dyDescent="0.25">
      <c r="A19" s="114"/>
      <c r="C19" s="29"/>
      <c r="H19" s="54"/>
      <c r="I19" s="55"/>
    </row>
    <row r="20" spans="1:10" s="66" customFormat="1" x14ac:dyDescent="0.25">
      <c r="A20" s="114"/>
      <c r="C20" s="122"/>
      <c r="D20" s="174"/>
      <c r="E20" s="174"/>
      <c r="F20" s="174"/>
      <c r="G20" s="174"/>
      <c r="H20" s="64"/>
      <c r="I20" s="65"/>
    </row>
    <row r="21" spans="1:10" x14ac:dyDescent="0.25">
      <c r="A21" s="114"/>
      <c r="C21" s="29"/>
      <c r="H21" s="54"/>
      <c r="I21" s="55"/>
    </row>
    <row r="22" spans="1:10" x14ac:dyDescent="0.25">
      <c r="A22" s="73"/>
      <c r="C22" s="73"/>
      <c r="D22" s="576"/>
      <c r="E22" s="576"/>
      <c r="F22" s="576"/>
      <c r="G22" s="576"/>
      <c r="H22" s="54"/>
      <c r="I22" s="55"/>
    </row>
    <row r="23" spans="1:10" x14ac:dyDescent="0.25">
      <c r="A23" s="13"/>
      <c r="C23" s="178"/>
      <c r="D23" s="153"/>
      <c r="E23" s="153"/>
      <c r="F23" s="153"/>
      <c r="G23" s="153"/>
      <c r="H23" s="54"/>
      <c r="I23" s="55"/>
    </row>
    <row r="24" spans="1:10" ht="13.35" hidden="1" customHeight="1" x14ac:dyDescent="0.25">
      <c r="C24" s="14"/>
      <c r="E24" s="57"/>
      <c r="F24" s="17"/>
      <c r="G24" s="17"/>
      <c r="H24" s="54"/>
      <c r="I24" s="55"/>
      <c r="J24" s="71" t="s">
        <v>16</v>
      </c>
    </row>
    <row r="25" spans="1:10" ht="13.35" hidden="1" customHeight="1" x14ac:dyDescent="0.25">
      <c r="E25" s="70"/>
      <c r="F25"/>
      <c r="G25" s="67"/>
      <c r="H25" s="54"/>
      <c r="I25" s="55"/>
      <c r="J25" s="67">
        <v>0.1532</v>
      </c>
    </row>
    <row r="26" spans="1:10" ht="5.25" hidden="1" customHeight="1" x14ac:dyDescent="0.25">
      <c r="E26" s="61"/>
      <c r="F26"/>
      <c r="H26" s="54"/>
      <c r="I26" s="55"/>
    </row>
    <row r="27" spans="1:10" ht="13.35" hidden="1" customHeight="1" x14ac:dyDescent="0.25">
      <c r="E27" s="102"/>
      <c r="F27"/>
      <c r="G27" s="56"/>
      <c r="H27" s="54"/>
      <c r="I27" s="55"/>
      <c r="J27" s="56">
        <v>5471</v>
      </c>
    </row>
    <row r="28" spans="1:10" ht="13.35" hidden="1" customHeight="1" x14ac:dyDescent="0.25">
      <c r="H28" s="54"/>
      <c r="I28" s="55"/>
    </row>
    <row r="29" spans="1:10" ht="13.35" hidden="1" customHeight="1" x14ac:dyDescent="0.25">
      <c r="A29" s="29"/>
      <c r="B29" s="29"/>
    </row>
    <row r="30" spans="1:10" ht="29.25" hidden="1" customHeight="1" x14ac:dyDescent="0.25">
      <c r="A30" s="14"/>
      <c r="B30" s="14"/>
      <c r="C30" s="13"/>
      <c r="D30" s="577"/>
      <c r="E30" s="577"/>
      <c r="F30" s="577"/>
      <c r="G30" s="577"/>
    </row>
    <row r="31" spans="1:10" ht="13.35" hidden="1" customHeight="1" x14ac:dyDescent="0.25"/>
    <row r="32" spans="1:10" ht="35.25" hidden="1" customHeight="1" x14ac:dyDescent="0.25">
      <c r="A32" s="13"/>
      <c r="B32" s="13"/>
      <c r="C32" s="13"/>
      <c r="D32" s="576"/>
      <c r="E32" s="576"/>
      <c r="F32" s="576"/>
      <c r="G32" s="576"/>
      <c r="H32" s="54"/>
      <c r="I32" s="55"/>
    </row>
    <row r="33" ht="13.35" hidden="1" customHeight="1" x14ac:dyDescent="0.25"/>
  </sheetData>
  <mergeCells count="7">
    <mergeCell ref="D22:G22"/>
    <mergeCell ref="D30:G30"/>
    <mergeCell ref="D32:G32"/>
    <mergeCell ref="H3:I3"/>
    <mergeCell ref="H15:I15"/>
    <mergeCell ref="E3:F3"/>
    <mergeCell ref="D18:G18"/>
  </mergeCells>
  <pageMargins left="0.7" right="0.7" top="0.5" bottom="0.5" header="0.3" footer="0.3"/>
  <pageSetup scale="85" orientation="landscape" r:id="rId1"/>
  <headerFooter>
    <oddFooter>&amp;L&amp;"Arial,Italic"&amp;9Division of School Business
NC Department of Public Instruction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7"/>
  <sheetViews>
    <sheetView workbookViewId="0">
      <selection activeCell="F4" sqref="D1:F1048576"/>
    </sheetView>
  </sheetViews>
  <sheetFormatPr defaultRowHeight="13.2" x14ac:dyDescent="0.25"/>
  <cols>
    <col min="1" max="1" width="5.44140625" customWidth="1"/>
    <col min="3" max="3" width="1.5546875" customWidth="1"/>
    <col min="4" max="6" width="0" hidden="1" customWidth="1"/>
    <col min="7" max="7" width="1.88671875" customWidth="1"/>
    <col min="11" max="11" width="1.5546875" customWidth="1"/>
    <col min="12" max="14" width="0" hidden="1" customWidth="1"/>
  </cols>
  <sheetData>
    <row r="1" spans="1:14" x14ac:dyDescent="0.25">
      <c r="A1" s="14" t="s">
        <v>44</v>
      </c>
    </row>
    <row r="2" spans="1:14" x14ac:dyDescent="0.25">
      <c r="A2" s="14" t="s">
        <v>49</v>
      </c>
    </row>
    <row r="3" spans="1:14" ht="13.8" thickBot="1" x14ac:dyDescent="0.3">
      <c r="A3" s="29"/>
    </row>
    <row r="4" spans="1:14" ht="13.8" thickBot="1" x14ac:dyDescent="0.3">
      <c r="A4" s="140" t="s">
        <v>39</v>
      </c>
      <c r="B4" s="141"/>
      <c r="D4" s="171" t="s">
        <v>40</v>
      </c>
      <c r="E4" s="172"/>
      <c r="F4" s="173"/>
      <c r="H4" s="171" t="s">
        <v>42</v>
      </c>
      <c r="I4" s="172"/>
      <c r="J4" s="173"/>
      <c r="L4" s="171" t="s">
        <v>41</v>
      </c>
      <c r="M4" s="172"/>
      <c r="N4" s="173"/>
    </row>
    <row r="5" spans="1:14" ht="90.6" customHeight="1" x14ac:dyDescent="0.3">
      <c r="A5" s="142" t="s">
        <v>28</v>
      </c>
      <c r="B5" s="142" t="s">
        <v>47</v>
      </c>
      <c r="C5" s="143"/>
      <c r="D5" s="142" t="s">
        <v>48</v>
      </c>
      <c r="E5" s="142" t="s">
        <v>29</v>
      </c>
      <c r="F5" s="142" t="s">
        <v>32</v>
      </c>
      <c r="G5" s="143"/>
      <c r="H5" s="142" t="s">
        <v>48</v>
      </c>
      <c r="I5" s="144" t="s">
        <v>29</v>
      </c>
      <c r="J5" s="144" t="s">
        <v>32</v>
      </c>
      <c r="K5" s="143"/>
      <c r="L5" s="142" t="s">
        <v>48</v>
      </c>
      <c r="M5" s="144" t="s">
        <v>29</v>
      </c>
      <c r="N5" s="144" t="s">
        <v>32</v>
      </c>
    </row>
    <row r="6" spans="1:14" ht="14.4" x14ac:dyDescent="0.3">
      <c r="A6" s="79">
        <v>0</v>
      </c>
      <c r="B6" s="80">
        <v>35000</v>
      </c>
      <c r="D6" s="80"/>
      <c r="E6" s="80"/>
      <c r="F6" s="101"/>
      <c r="H6" s="145" t="e">
        <f>#REF!*10</f>
        <v>#REF!</v>
      </c>
      <c r="I6" s="80"/>
      <c r="J6" s="101"/>
      <c r="L6" s="145">
        <f>'House Salary'!J5</f>
        <v>0</v>
      </c>
      <c r="M6" s="80"/>
      <c r="N6" s="101"/>
    </row>
    <row r="7" spans="1:14" ht="14.4" x14ac:dyDescent="0.3">
      <c r="A7" s="81">
        <v>1</v>
      </c>
      <c r="B7" s="82">
        <v>35750</v>
      </c>
      <c r="D7" s="82"/>
      <c r="E7" s="82">
        <f>D7-$B$6</f>
        <v>-35000</v>
      </c>
      <c r="F7" s="147">
        <f>E7/B6</f>
        <v>-1</v>
      </c>
      <c r="H7" s="146" t="e">
        <f>#REF!*10</f>
        <v>#REF!</v>
      </c>
      <c r="I7" s="82" t="e">
        <f>H7-B6</f>
        <v>#REF!</v>
      </c>
      <c r="J7" s="147" t="e">
        <f>I7/B6</f>
        <v>#REF!</v>
      </c>
      <c r="L7" s="146">
        <f>'House Salary'!J6</f>
        <v>0</v>
      </c>
      <c r="M7" s="82">
        <f>L7-$B$6</f>
        <v>-35000</v>
      </c>
      <c r="N7" s="147"/>
    </row>
    <row r="8" spans="1:14" ht="14.4" x14ac:dyDescent="0.3">
      <c r="A8" s="81">
        <v>2</v>
      </c>
      <c r="B8" s="82">
        <v>36000</v>
      </c>
      <c r="D8" s="82"/>
      <c r="E8" s="82">
        <f t="shared" ref="E8:E43" si="0">D8-B7</f>
        <v>-35750</v>
      </c>
      <c r="F8" s="147">
        <f t="shared" ref="F8:F43" si="1">E8/B7</f>
        <v>-1</v>
      </c>
      <c r="H8" s="146" t="e">
        <f>#REF!*10</f>
        <v>#REF!</v>
      </c>
      <c r="I8" s="82" t="e">
        <f t="shared" ref="I8:I41" si="2">H8-B7</f>
        <v>#REF!</v>
      </c>
      <c r="J8" s="147" t="e">
        <f t="shared" ref="J8:J41" si="3">I8/B7</f>
        <v>#REF!</v>
      </c>
      <c r="L8" s="146">
        <f>'House Salary'!J7</f>
        <v>0</v>
      </c>
      <c r="M8" s="82">
        <f t="shared" ref="M8:M43" si="4">L8-$B$6</f>
        <v>-35000</v>
      </c>
      <c r="N8" s="147"/>
    </row>
    <row r="9" spans="1:14" ht="14.4" x14ac:dyDescent="0.3">
      <c r="A9" s="81">
        <v>3</v>
      </c>
      <c r="B9" s="82">
        <v>36250</v>
      </c>
      <c r="D9" s="82"/>
      <c r="E9" s="82">
        <f t="shared" si="0"/>
        <v>-36000</v>
      </c>
      <c r="F9" s="147">
        <f t="shared" si="1"/>
        <v>-1</v>
      </c>
      <c r="H9" s="146" t="e">
        <f>#REF!*10</f>
        <v>#REF!</v>
      </c>
      <c r="I9" s="82" t="e">
        <f t="shared" si="2"/>
        <v>#REF!</v>
      </c>
      <c r="J9" s="147" t="e">
        <f t="shared" si="3"/>
        <v>#REF!</v>
      </c>
      <c r="L9" s="146">
        <f>'House Salary'!J8</f>
        <v>0</v>
      </c>
      <c r="M9" s="82">
        <f t="shared" si="4"/>
        <v>-35000</v>
      </c>
      <c r="N9" s="147"/>
    </row>
    <row r="10" spans="1:14" ht="14.4" x14ac:dyDescent="0.3">
      <c r="A10" s="81">
        <v>4</v>
      </c>
      <c r="B10" s="82">
        <v>36750</v>
      </c>
      <c r="D10" s="82"/>
      <c r="E10" s="82">
        <f t="shared" si="0"/>
        <v>-36250</v>
      </c>
      <c r="F10" s="147">
        <f t="shared" si="1"/>
        <v>-1</v>
      </c>
      <c r="H10" s="146" t="e">
        <f>#REF!*10</f>
        <v>#REF!</v>
      </c>
      <c r="I10" s="82" t="e">
        <f t="shared" si="2"/>
        <v>#REF!</v>
      </c>
      <c r="J10" s="147" t="e">
        <f t="shared" si="3"/>
        <v>#REF!</v>
      </c>
      <c r="L10" s="146">
        <f>'House Salary'!J9</f>
        <v>0</v>
      </c>
      <c r="M10" s="82">
        <f t="shared" si="4"/>
        <v>-35000</v>
      </c>
      <c r="N10" s="147"/>
    </row>
    <row r="11" spans="1:14" ht="14.4" x14ac:dyDescent="0.3">
      <c r="A11" s="81">
        <v>5</v>
      </c>
      <c r="B11" s="82">
        <v>37250</v>
      </c>
      <c r="D11" s="82"/>
      <c r="E11" s="82">
        <f t="shared" si="0"/>
        <v>-36750</v>
      </c>
      <c r="F11" s="147">
        <f t="shared" si="1"/>
        <v>-1</v>
      </c>
      <c r="H11" s="146" t="e">
        <f>#REF!*10</f>
        <v>#REF!</v>
      </c>
      <c r="I11" s="82" t="e">
        <f t="shared" si="2"/>
        <v>#REF!</v>
      </c>
      <c r="J11" s="147" t="e">
        <f t="shared" si="3"/>
        <v>#REF!</v>
      </c>
      <c r="L11" s="146">
        <f>'House Salary'!J10</f>
        <v>0</v>
      </c>
      <c r="M11" s="82">
        <f t="shared" si="4"/>
        <v>-35000</v>
      </c>
      <c r="N11" s="147"/>
    </row>
    <row r="12" spans="1:14" ht="14.4" x14ac:dyDescent="0.3">
      <c r="A12" s="81">
        <v>6</v>
      </c>
      <c r="B12" s="82">
        <v>38000</v>
      </c>
      <c r="D12" s="82"/>
      <c r="E12" s="82">
        <f t="shared" si="0"/>
        <v>-37250</v>
      </c>
      <c r="F12" s="147">
        <f t="shared" si="1"/>
        <v>-1</v>
      </c>
      <c r="H12" s="146" t="e">
        <f>#REF!*10</f>
        <v>#REF!</v>
      </c>
      <c r="I12" s="82" t="e">
        <f t="shared" si="2"/>
        <v>#REF!</v>
      </c>
      <c r="J12" s="147" t="e">
        <f t="shared" si="3"/>
        <v>#REF!</v>
      </c>
      <c r="L12" s="146">
        <f>'House Salary'!J11</f>
        <v>0</v>
      </c>
      <c r="M12" s="82">
        <f t="shared" si="4"/>
        <v>-35000</v>
      </c>
      <c r="N12" s="147"/>
    </row>
    <row r="13" spans="1:14" ht="14.4" x14ac:dyDescent="0.3">
      <c r="A13" s="81">
        <v>7</v>
      </c>
      <c r="B13" s="82">
        <v>38500</v>
      </c>
      <c r="D13" s="82"/>
      <c r="E13" s="82">
        <f t="shared" si="0"/>
        <v>-38000</v>
      </c>
      <c r="F13" s="147">
        <f t="shared" si="1"/>
        <v>-1</v>
      </c>
      <c r="H13" s="146" t="e">
        <f>#REF!*10</f>
        <v>#REF!</v>
      </c>
      <c r="I13" s="82" t="e">
        <f t="shared" si="2"/>
        <v>#REF!</v>
      </c>
      <c r="J13" s="147" t="e">
        <f t="shared" si="3"/>
        <v>#REF!</v>
      </c>
      <c r="L13" s="146">
        <f>'House Salary'!J12</f>
        <v>0</v>
      </c>
      <c r="M13" s="82">
        <f t="shared" si="4"/>
        <v>-35000</v>
      </c>
      <c r="N13" s="147"/>
    </row>
    <row r="14" spans="1:14" ht="14.4" x14ac:dyDescent="0.3">
      <c r="A14" s="81">
        <v>8</v>
      </c>
      <c r="B14" s="82">
        <v>39000</v>
      </c>
      <c r="D14" s="82"/>
      <c r="E14" s="82">
        <f t="shared" si="0"/>
        <v>-38500</v>
      </c>
      <c r="F14" s="147">
        <f t="shared" si="1"/>
        <v>-1</v>
      </c>
      <c r="H14" s="146" t="e">
        <f>#REF!*10</f>
        <v>#REF!</v>
      </c>
      <c r="I14" s="82" t="e">
        <f t="shared" si="2"/>
        <v>#REF!</v>
      </c>
      <c r="J14" s="147" t="e">
        <f t="shared" si="3"/>
        <v>#REF!</v>
      </c>
      <c r="L14" s="146">
        <f>'House Salary'!J13</f>
        <v>0</v>
      </c>
      <c r="M14" s="82">
        <f t="shared" si="4"/>
        <v>-35000</v>
      </c>
      <c r="N14" s="147"/>
    </row>
    <row r="15" spans="1:14" ht="14.4" x14ac:dyDescent="0.3">
      <c r="A15" s="81">
        <v>9</v>
      </c>
      <c r="B15" s="82">
        <v>39500</v>
      </c>
      <c r="D15" s="82"/>
      <c r="E15" s="82">
        <f t="shared" si="0"/>
        <v>-39000</v>
      </c>
      <c r="F15" s="147">
        <f t="shared" si="1"/>
        <v>-1</v>
      </c>
      <c r="H15" s="146" t="e">
        <f>#REF!*10</f>
        <v>#REF!</v>
      </c>
      <c r="I15" s="82" t="e">
        <f t="shared" si="2"/>
        <v>#REF!</v>
      </c>
      <c r="J15" s="147" t="e">
        <f t="shared" si="3"/>
        <v>#REF!</v>
      </c>
      <c r="L15" s="146">
        <f>'House Salary'!J14</f>
        <v>0</v>
      </c>
      <c r="M15" s="82">
        <f t="shared" si="4"/>
        <v>-35000</v>
      </c>
      <c r="N15" s="147"/>
    </row>
    <row r="16" spans="1:14" ht="14.4" x14ac:dyDescent="0.3">
      <c r="A16" s="81">
        <v>10</v>
      </c>
      <c r="B16" s="82">
        <v>40250</v>
      </c>
      <c r="D16" s="82"/>
      <c r="E16" s="82">
        <f t="shared" si="0"/>
        <v>-39500</v>
      </c>
      <c r="F16" s="147">
        <f t="shared" si="1"/>
        <v>-1</v>
      </c>
      <c r="H16" s="146" t="e">
        <f>#REF!*10</f>
        <v>#REF!</v>
      </c>
      <c r="I16" s="82" t="e">
        <f t="shared" si="2"/>
        <v>#REF!</v>
      </c>
      <c r="J16" s="147" t="e">
        <f t="shared" si="3"/>
        <v>#REF!</v>
      </c>
      <c r="L16" s="146">
        <f>'House Salary'!J15</f>
        <v>0</v>
      </c>
      <c r="M16" s="82">
        <f t="shared" si="4"/>
        <v>-35000</v>
      </c>
      <c r="N16" s="147"/>
    </row>
    <row r="17" spans="1:14" ht="14.4" x14ac:dyDescent="0.3">
      <c r="A17" s="81">
        <v>11</v>
      </c>
      <c r="B17" s="82">
        <v>41000</v>
      </c>
      <c r="D17" s="82"/>
      <c r="E17" s="82">
        <f t="shared" si="0"/>
        <v>-40250</v>
      </c>
      <c r="F17" s="147">
        <f t="shared" si="1"/>
        <v>-1</v>
      </c>
      <c r="H17" s="146" t="e">
        <f>#REF!*10</f>
        <v>#REF!</v>
      </c>
      <c r="I17" s="82" t="e">
        <f t="shared" si="2"/>
        <v>#REF!</v>
      </c>
      <c r="J17" s="147" t="e">
        <f t="shared" si="3"/>
        <v>#REF!</v>
      </c>
      <c r="L17" s="146">
        <f>'House Salary'!J16</f>
        <v>0</v>
      </c>
      <c r="M17" s="82">
        <f t="shared" si="4"/>
        <v>-35000</v>
      </c>
      <c r="N17" s="147"/>
    </row>
    <row r="18" spans="1:14" ht="14.4" x14ac:dyDescent="0.3">
      <c r="A18" s="81">
        <v>12</v>
      </c>
      <c r="B18" s="82">
        <v>41750</v>
      </c>
      <c r="D18" s="82"/>
      <c r="E18" s="82">
        <f t="shared" si="0"/>
        <v>-41000</v>
      </c>
      <c r="F18" s="147">
        <f t="shared" si="1"/>
        <v>-1</v>
      </c>
      <c r="H18" s="146" t="e">
        <f>#REF!*10</f>
        <v>#REF!</v>
      </c>
      <c r="I18" s="82" t="e">
        <f t="shared" si="2"/>
        <v>#REF!</v>
      </c>
      <c r="J18" s="147" t="e">
        <f t="shared" si="3"/>
        <v>#REF!</v>
      </c>
      <c r="L18" s="146">
        <f>'House Salary'!J17</f>
        <v>0</v>
      </c>
      <c r="M18" s="82">
        <f t="shared" si="4"/>
        <v>-35000</v>
      </c>
      <c r="N18" s="147"/>
    </row>
    <row r="19" spans="1:14" ht="14.4" x14ac:dyDescent="0.3">
      <c r="A19" s="81">
        <v>13</v>
      </c>
      <c r="B19" s="82">
        <v>42500</v>
      </c>
      <c r="D19" s="82"/>
      <c r="E19" s="82">
        <f t="shared" si="0"/>
        <v>-41750</v>
      </c>
      <c r="F19" s="147">
        <f t="shared" si="1"/>
        <v>-1</v>
      </c>
      <c r="H19" s="146" t="e">
        <f>#REF!*10</f>
        <v>#REF!</v>
      </c>
      <c r="I19" s="82" t="e">
        <f t="shared" si="2"/>
        <v>#REF!</v>
      </c>
      <c r="J19" s="147" t="e">
        <f t="shared" si="3"/>
        <v>#REF!</v>
      </c>
      <c r="L19" s="146">
        <f>'House Salary'!J18</f>
        <v>0</v>
      </c>
      <c r="M19" s="82">
        <f t="shared" si="4"/>
        <v>-35000</v>
      </c>
      <c r="N19" s="147"/>
    </row>
    <row r="20" spans="1:14" ht="14.4" x14ac:dyDescent="0.3">
      <c r="A20" s="81">
        <v>14</v>
      </c>
      <c r="B20" s="82">
        <v>43250</v>
      </c>
      <c r="D20" s="82"/>
      <c r="E20" s="82">
        <f t="shared" si="0"/>
        <v>-42500</v>
      </c>
      <c r="F20" s="147">
        <f t="shared" si="1"/>
        <v>-1</v>
      </c>
      <c r="H20" s="146" t="e">
        <f>#REF!*10</f>
        <v>#REF!</v>
      </c>
      <c r="I20" s="82" t="e">
        <f t="shared" si="2"/>
        <v>#REF!</v>
      </c>
      <c r="J20" s="147" t="e">
        <f t="shared" si="3"/>
        <v>#REF!</v>
      </c>
      <c r="L20" s="146">
        <f>'House Salary'!J19</f>
        <v>0</v>
      </c>
      <c r="M20" s="82">
        <f t="shared" si="4"/>
        <v>-35000</v>
      </c>
      <c r="N20" s="147"/>
    </row>
    <row r="21" spans="1:14" ht="14.4" x14ac:dyDescent="0.3">
      <c r="A21" s="81">
        <v>15</v>
      </c>
      <c r="B21" s="82">
        <v>45250</v>
      </c>
      <c r="D21" s="82"/>
      <c r="E21" s="82">
        <f t="shared" si="0"/>
        <v>-43250</v>
      </c>
      <c r="F21" s="147">
        <f t="shared" si="1"/>
        <v>-1</v>
      </c>
      <c r="H21" s="146" t="e">
        <f>#REF!*10</f>
        <v>#REF!</v>
      </c>
      <c r="I21" s="82" t="e">
        <f t="shared" si="2"/>
        <v>#REF!</v>
      </c>
      <c r="J21" s="147" t="e">
        <f t="shared" si="3"/>
        <v>#REF!</v>
      </c>
      <c r="L21" s="146">
        <f>'House Salary'!J20</f>
        <v>0</v>
      </c>
      <c r="M21" s="82">
        <f t="shared" si="4"/>
        <v>-35000</v>
      </c>
      <c r="N21" s="147"/>
    </row>
    <row r="22" spans="1:14" ht="14.4" x14ac:dyDescent="0.3">
      <c r="A22" s="81">
        <v>16</v>
      </c>
      <c r="B22" s="82">
        <v>45250</v>
      </c>
      <c r="D22" s="82"/>
      <c r="E22" s="82">
        <f t="shared" si="0"/>
        <v>-45250</v>
      </c>
      <c r="F22" s="147">
        <f t="shared" si="1"/>
        <v>-1</v>
      </c>
      <c r="H22" s="146" t="e">
        <f>#REF!*10</f>
        <v>#REF!</v>
      </c>
      <c r="I22" s="82" t="e">
        <f t="shared" si="2"/>
        <v>#REF!</v>
      </c>
      <c r="J22" s="147" t="e">
        <f t="shared" si="3"/>
        <v>#REF!</v>
      </c>
      <c r="L22" s="146">
        <f>'House Salary'!J21</f>
        <v>0</v>
      </c>
      <c r="M22" s="82">
        <f t="shared" si="4"/>
        <v>-35000</v>
      </c>
      <c r="N22" s="147"/>
    </row>
    <row r="23" spans="1:14" ht="14.4" x14ac:dyDescent="0.3">
      <c r="A23" s="81">
        <v>17</v>
      </c>
      <c r="B23" s="82">
        <v>45250</v>
      </c>
      <c r="D23" s="82"/>
      <c r="E23" s="82">
        <f t="shared" si="0"/>
        <v>-45250</v>
      </c>
      <c r="F23" s="147">
        <f t="shared" si="1"/>
        <v>-1</v>
      </c>
      <c r="H23" s="146" t="e">
        <f>#REF!*10</f>
        <v>#REF!</v>
      </c>
      <c r="I23" s="82" t="e">
        <f t="shared" si="2"/>
        <v>#REF!</v>
      </c>
      <c r="J23" s="147" t="e">
        <f t="shared" si="3"/>
        <v>#REF!</v>
      </c>
      <c r="L23" s="146">
        <f>'House Salary'!J22</f>
        <v>0</v>
      </c>
      <c r="M23" s="82">
        <f t="shared" si="4"/>
        <v>-35000</v>
      </c>
      <c r="N23" s="147"/>
    </row>
    <row r="24" spans="1:14" ht="14.4" x14ac:dyDescent="0.3">
      <c r="A24" s="81">
        <v>18</v>
      </c>
      <c r="B24" s="82">
        <v>45250</v>
      </c>
      <c r="D24" s="82"/>
      <c r="E24" s="82">
        <f t="shared" si="0"/>
        <v>-45250</v>
      </c>
      <c r="F24" s="147">
        <f t="shared" si="1"/>
        <v>-1</v>
      </c>
      <c r="H24" s="146" t="e">
        <f>#REF!*10</f>
        <v>#REF!</v>
      </c>
      <c r="I24" s="82" t="e">
        <f t="shared" si="2"/>
        <v>#REF!</v>
      </c>
      <c r="J24" s="147" t="e">
        <f t="shared" si="3"/>
        <v>#REF!</v>
      </c>
      <c r="L24" s="146">
        <f>'House Salary'!J23</f>
        <v>0</v>
      </c>
      <c r="M24" s="82">
        <f t="shared" si="4"/>
        <v>-35000</v>
      </c>
      <c r="N24" s="147"/>
    </row>
    <row r="25" spans="1:14" ht="14.4" x14ac:dyDescent="0.3">
      <c r="A25" s="81">
        <v>19</v>
      </c>
      <c r="B25" s="82">
        <v>45250</v>
      </c>
      <c r="D25" s="82"/>
      <c r="E25" s="82">
        <f t="shared" si="0"/>
        <v>-45250</v>
      </c>
      <c r="F25" s="147">
        <f t="shared" si="1"/>
        <v>-1</v>
      </c>
      <c r="H25" s="146" t="e">
        <f>#REF!*10</f>
        <v>#REF!</v>
      </c>
      <c r="I25" s="82" t="e">
        <f t="shared" si="2"/>
        <v>#REF!</v>
      </c>
      <c r="J25" s="147" t="e">
        <f t="shared" si="3"/>
        <v>#REF!</v>
      </c>
      <c r="L25" s="146">
        <f>'House Salary'!J24</f>
        <v>0</v>
      </c>
      <c r="M25" s="82">
        <f t="shared" si="4"/>
        <v>-35000</v>
      </c>
      <c r="N25" s="147"/>
    </row>
    <row r="26" spans="1:14" ht="14.4" x14ac:dyDescent="0.3">
      <c r="A26" s="81">
        <v>20</v>
      </c>
      <c r="B26" s="82">
        <v>48000</v>
      </c>
      <c r="D26" s="82"/>
      <c r="E26" s="82">
        <f t="shared" si="0"/>
        <v>-45250</v>
      </c>
      <c r="F26" s="147">
        <f t="shared" si="1"/>
        <v>-1</v>
      </c>
      <c r="H26" s="146" t="e">
        <f>#REF!*10</f>
        <v>#REF!</v>
      </c>
      <c r="I26" s="82" t="e">
        <f t="shared" si="2"/>
        <v>#REF!</v>
      </c>
      <c r="J26" s="147" t="e">
        <f t="shared" si="3"/>
        <v>#REF!</v>
      </c>
      <c r="L26" s="146">
        <f>'House Salary'!J25</f>
        <v>0</v>
      </c>
      <c r="M26" s="82">
        <f t="shared" si="4"/>
        <v>-35000</v>
      </c>
      <c r="N26" s="147"/>
    </row>
    <row r="27" spans="1:14" ht="14.4" x14ac:dyDescent="0.3">
      <c r="A27" s="81">
        <v>21</v>
      </c>
      <c r="B27" s="82">
        <v>48000</v>
      </c>
      <c r="D27" s="82"/>
      <c r="E27" s="148">
        <f t="shared" si="0"/>
        <v>-48000</v>
      </c>
      <c r="F27" s="149">
        <f t="shared" si="1"/>
        <v>-1</v>
      </c>
      <c r="H27" s="146" t="e">
        <f>#REF!*10</f>
        <v>#REF!</v>
      </c>
      <c r="I27" s="82" t="e">
        <f t="shared" si="2"/>
        <v>#REF!</v>
      </c>
      <c r="J27" s="147" t="e">
        <f t="shared" si="3"/>
        <v>#REF!</v>
      </c>
      <c r="L27" s="146">
        <f>'House Salary'!J26</f>
        <v>0</v>
      </c>
      <c r="M27" s="82">
        <f t="shared" si="4"/>
        <v>-35000</v>
      </c>
      <c r="N27" s="147"/>
    </row>
    <row r="28" spans="1:14" ht="14.4" x14ac:dyDescent="0.3">
      <c r="A28" s="81">
        <v>22</v>
      </c>
      <c r="B28" s="82">
        <v>48000</v>
      </c>
      <c r="D28" s="82"/>
      <c r="E28" s="80">
        <f t="shared" si="0"/>
        <v>-48000</v>
      </c>
      <c r="F28" s="150">
        <f t="shared" si="1"/>
        <v>-1</v>
      </c>
      <c r="H28" s="146" t="e">
        <f>#REF!*10</f>
        <v>#REF!</v>
      </c>
      <c r="I28" s="82" t="e">
        <f t="shared" si="2"/>
        <v>#REF!</v>
      </c>
      <c r="J28" s="147" t="e">
        <f t="shared" si="3"/>
        <v>#REF!</v>
      </c>
      <c r="L28" s="146">
        <f>'House Salary'!J27</f>
        <v>0</v>
      </c>
      <c r="M28" s="82">
        <f t="shared" si="4"/>
        <v>-35000</v>
      </c>
      <c r="N28" s="147"/>
    </row>
    <row r="29" spans="1:14" ht="14.4" x14ac:dyDescent="0.3">
      <c r="A29" s="81">
        <v>23</v>
      </c>
      <c r="B29" s="82">
        <v>48000</v>
      </c>
      <c r="D29" s="82"/>
      <c r="E29" s="82">
        <f t="shared" si="0"/>
        <v>-48000</v>
      </c>
      <c r="F29" s="147">
        <f t="shared" si="1"/>
        <v>-1</v>
      </c>
      <c r="H29" s="146" t="e">
        <f>#REF!*10</f>
        <v>#REF!</v>
      </c>
      <c r="I29" s="82" t="e">
        <f t="shared" si="2"/>
        <v>#REF!</v>
      </c>
      <c r="J29" s="147" t="e">
        <f t="shared" si="3"/>
        <v>#REF!</v>
      </c>
      <c r="L29" s="146">
        <f>'House Salary'!J28</f>
        <v>0</v>
      </c>
      <c r="M29" s="82">
        <f t="shared" si="4"/>
        <v>-35000</v>
      </c>
      <c r="N29" s="147"/>
    </row>
    <row r="30" spans="1:14" ht="14.4" x14ac:dyDescent="0.3">
      <c r="A30" s="81">
        <v>24</v>
      </c>
      <c r="B30" s="82">
        <v>48000</v>
      </c>
      <c r="D30" s="82"/>
      <c r="E30" s="82">
        <f t="shared" si="0"/>
        <v>-48000</v>
      </c>
      <c r="F30" s="147">
        <f t="shared" si="1"/>
        <v>-1</v>
      </c>
      <c r="H30" s="146" t="e">
        <f>#REF!*10</f>
        <v>#REF!</v>
      </c>
      <c r="I30" s="82" t="e">
        <f t="shared" si="2"/>
        <v>#REF!</v>
      </c>
      <c r="J30" s="147" t="e">
        <f t="shared" si="3"/>
        <v>#REF!</v>
      </c>
      <c r="L30" s="146">
        <f>'House Salary'!J29</f>
        <v>0</v>
      </c>
      <c r="M30" s="82">
        <f t="shared" si="4"/>
        <v>-35000</v>
      </c>
      <c r="N30" s="147"/>
    </row>
    <row r="31" spans="1:14" ht="14.4" x14ac:dyDescent="0.3">
      <c r="A31" s="81">
        <v>25</v>
      </c>
      <c r="B31" s="82">
        <v>51000</v>
      </c>
      <c r="D31" s="82"/>
      <c r="E31" s="82">
        <f t="shared" si="0"/>
        <v>-48000</v>
      </c>
      <c r="F31" s="147">
        <f t="shared" si="1"/>
        <v>-1</v>
      </c>
      <c r="H31" s="146" t="e">
        <f>#REF!*10</f>
        <v>#REF!</v>
      </c>
      <c r="I31" s="82" t="e">
        <f t="shared" si="2"/>
        <v>#REF!</v>
      </c>
      <c r="J31" s="147" t="e">
        <f t="shared" si="3"/>
        <v>#REF!</v>
      </c>
      <c r="L31" s="146">
        <f>'House Salary'!J30</f>
        <v>0</v>
      </c>
      <c r="M31" s="82">
        <f t="shared" si="4"/>
        <v>-35000</v>
      </c>
      <c r="N31" s="147"/>
    </row>
    <row r="32" spans="1:14" ht="14.4" x14ac:dyDescent="0.3">
      <c r="A32" s="81">
        <v>26</v>
      </c>
      <c r="B32" s="82">
        <v>51000</v>
      </c>
      <c r="D32" s="82"/>
      <c r="E32" s="82">
        <f t="shared" si="0"/>
        <v>-51000</v>
      </c>
      <c r="F32" s="147">
        <f t="shared" si="1"/>
        <v>-1</v>
      </c>
      <c r="H32" s="146" t="e">
        <f>#REF!*10</f>
        <v>#REF!</v>
      </c>
      <c r="I32" s="82" t="e">
        <f t="shared" si="2"/>
        <v>#REF!</v>
      </c>
      <c r="J32" s="147" t="e">
        <f t="shared" si="3"/>
        <v>#REF!</v>
      </c>
      <c r="L32" s="146">
        <f>'House Salary'!J31</f>
        <v>0</v>
      </c>
      <c r="M32" s="82">
        <f t="shared" si="4"/>
        <v>-35000</v>
      </c>
      <c r="N32" s="147"/>
    </row>
    <row r="33" spans="1:14" ht="14.4" x14ac:dyDescent="0.3">
      <c r="A33" s="81">
        <v>27</v>
      </c>
      <c r="B33" s="82">
        <v>51000</v>
      </c>
      <c r="D33" s="82"/>
      <c r="E33" s="82">
        <f t="shared" si="0"/>
        <v>-51000</v>
      </c>
      <c r="F33" s="147">
        <f t="shared" si="1"/>
        <v>-1</v>
      </c>
      <c r="H33" s="146" t="e">
        <f>#REF!*10</f>
        <v>#REF!</v>
      </c>
      <c r="I33" s="82" t="e">
        <f t="shared" si="2"/>
        <v>#REF!</v>
      </c>
      <c r="J33" s="147" t="e">
        <f t="shared" si="3"/>
        <v>#REF!</v>
      </c>
      <c r="L33" s="146">
        <f>'House Salary'!J32</f>
        <v>0</v>
      </c>
      <c r="M33" s="82">
        <f t="shared" si="4"/>
        <v>-35000</v>
      </c>
      <c r="N33" s="147"/>
    </row>
    <row r="34" spans="1:14" ht="14.4" x14ac:dyDescent="0.3">
      <c r="A34" s="81">
        <v>28</v>
      </c>
      <c r="B34" s="82">
        <v>51000</v>
      </c>
      <c r="D34" s="82"/>
      <c r="E34" s="82">
        <f t="shared" si="0"/>
        <v>-51000</v>
      </c>
      <c r="F34" s="147">
        <f t="shared" si="1"/>
        <v>-1</v>
      </c>
      <c r="H34" s="146" t="e">
        <f>#REF!*10</f>
        <v>#REF!</v>
      </c>
      <c r="I34" s="82" t="e">
        <f t="shared" si="2"/>
        <v>#REF!</v>
      </c>
      <c r="J34" s="147" t="e">
        <f t="shared" si="3"/>
        <v>#REF!</v>
      </c>
      <c r="L34" s="146">
        <f>'House Salary'!J33</f>
        <v>0</v>
      </c>
      <c r="M34" s="82">
        <f t="shared" si="4"/>
        <v>-35000</v>
      </c>
      <c r="N34" s="147"/>
    </row>
    <row r="35" spans="1:14" ht="14.4" x14ac:dyDescent="0.3">
      <c r="A35" s="81">
        <v>29</v>
      </c>
      <c r="B35" s="82">
        <v>51000</v>
      </c>
      <c r="D35" s="82"/>
      <c r="E35" s="82">
        <f t="shared" si="0"/>
        <v>-51000</v>
      </c>
      <c r="F35" s="147">
        <f t="shared" si="1"/>
        <v>-1</v>
      </c>
      <c r="H35" s="146" t="e">
        <f>#REF!*10</f>
        <v>#REF!</v>
      </c>
      <c r="I35" s="82" t="e">
        <f t="shared" si="2"/>
        <v>#REF!</v>
      </c>
      <c r="J35" s="147" t="e">
        <f t="shared" si="3"/>
        <v>#REF!</v>
      </c>
      <c r="L35" s="146">
        <f>'House Salary'!J34</f>
        <v>0</v>
      </c>
      <c r="M35" s="82">
        <f t="shared" si="4"/>
        <v>-35000</v>
      </c>
      <c r="N35" s="147"/>
    </row>
    <row r="36" spans="1:14" ht="14.4" x14ac:dyDescent="0.3">
      <c r="A36" s="81">
        <v>30</v>
      </c>
      <c r="B36" s="82">
        <v>51000</v>
      </c>
      <c r="D36" s="82"/>
      <c r="E36" s="82">
        <f t="shared" si="0"/>
        <v>-51000</v>
      </c>
      <c r="F36" s="147">
        <f t="shared" si="1"/>
        <v>-1</v>
      </c>
      <c r="H36" s="146" t="e">
        <f>#REF!*10</f>
        <v>#REF!</v>
      </c>
      <c r="I36" s="82" t="e">
        <f t="shared" si="2"/>
        <v>#REF!</v>
      </c>
      <c r="J36" s="147" t="e">
        <f t="shared" si="3"/>
        <v>#REF!</v>
      </c>
      <c r="L36" s="146">
        <f>'House Salary'!J35</f>
        <v>0</v>
      </c>
      <c r="M36" s="82">
        <f t="shared" si="4"/>
        <v>-35000</v>
      </c>
      <c r="N36" s="147"/>
    </row>
    <row r="37" spans="1:14" ht="14.4" x14ac:dyDescent="0.3">
      <c r="A37" s="81">
        <v>31</v>
      </c>
      <c r="B37" s="82">
        <v>51000</v>
      </c>
      <c r="D37" s="82"/>
      <c r="E37" s="82">
        <f t="shared" si="0"/>
        <v>-51000</v>
      </c>
      <c r="F37" s="147">
        <f t="shared" si="1"/>
        <v>-1</v>
      </c>
      <c r="H37" s="146" t="e">
        <f>#REF!*10</f>
        <v>#REF!</v>
      </c>
      <c r="I37" s="82" t="e">
        <f t="shared" si="2"/>
        <v>#REF!</v>
      </c>
      <c r="J37" s="147" t="e">
        <f t="shared" si="3"/>
        <v>#REF!</v>
      </c>
      <c r="L37" s="146">
        <f>'House Salary'!J36</f>
        <v>0</v>
      </c>
      <c r="M37" s="82">
        <f t="shared" si="4"/>
        <v>-35000</v>
      </c>
      <c r="N37" s="147"/>
    </row>
    <row r="38" spans="1:14" ht="14.4" x14ac:dyDescent="0.3">
      <c r="A38" s="81">
        <v>32</v>
      </c>
      <c r="B38" s="82">
        <v>51000</v>
      </c>
      <c r="D38" s="82"/>
      <c r="E38" s="82">
        <f t="shared" si="0"/>
        <v>-51000</v>
      </c>
      <c r="F38" s="147">
        <f t="shared" si="1"/>
        <v>-1</v>
      </c>
      <c r="H38" s="146" t="e">
        <f>#REF!*10</f>
        <v>#REF!</v>
      </c>
      <c r="I38" s="82" t="e">
        <f t="shared" si="2"/>
        <v>#REF!</v>
      </c>
      <c r="J38" s="147" t="e">
        <f t="shared" si="3"/>
        <v>#REF!</v>
      </c>
      <c r="L38" s="146">
        <f>'House Salary'!J37</f>
        <v>0</v>
      </c>
      <c r="M38" s="82">
        <f t="shared" si="4"/>
        <v>-35000</v>
      </c>
      <c r="N38" s="147"/>
    </row>
    <row r="39" spans="1:14" ht="14.4" x14ac:dyDescent="0.3">
      <c r="A39" s="81">
        <v>33</v>
      </c>
      <c r="B39" s="82">
        <v>51000</v>
      </c>
      <c r="D39" s="82"/>
      <c r="E39" s="82">
        <f t="shared" si="0"/>
        <v>-51000</v>
      </c>
      <c r="F39" s="147">
        <f t="shared" si="1"/>
        <v>-1</v>
      </c>
      <c r="H39" s="146" t="e">
        <f>#REF!*10</f>
        <v>#REF!</v>
      </c>
      <c r="I39" s="82" t="e">
        <f t="shared" si="2"/>
        <v>#REF!</v>
      </c>
      <c r="J39" s="147" t="e">
        <f t="shared" si="3"/>
        <v>#REF!</v>
      </c>
      <c r="L39" s="146">
        <f>'House Salary'!J38</f>
        <v>0</v>
      </c>
      <c r="M39" s="82">
        <f t="shared" si="4"/>
        <v>-35000</v>
      </c>
      <c r="N39" s="147"/>
    </row>
    <row r="40" spans="1:14" ht="14.4" x14ac:dyDescent="0.3">
      <c r="A40" s="81">
        <v>34</v>
      </c>
      <c r="B40" s="82">
        <v>51000</v>
      </c>
      <c r="D40" s="82"/>
      <c r="E40" s="82">
        <f t="shared" si="0"/>
        <v>-51000</v>
      </c>
      <c r="F40" s="147">
        <f t="shared" si="1"/>
        <v>-1</v>
      </c>
      <c r="H40" s="146" t="e">
        <f>#REF!*10</f>
        <v>#REF!</v>
      </c>
      <c r="I40" s="82" t="e">
        <f t="shared" si="2"/>
        <v>#REF!</v>
      </c>
      <c r="J40" s="147" t="e">
        <f>I40/B39</f>
        <v>#REF!</v>
      </c>
      <c r="L40" s="146">
        <f>'House Salary'!J39</f>
        <v>0</v>
      </c>
      <c r="M40" s="82">
        <f t="shared" si="4"/>
        <v>-35000</v>
      </c>
      <c r="N40" s="147"/>
    </row>
    <row r="41" spans="1:14" ht="14.4" x14ac:dyDescent="0.3">
      <c r="A41" s="81">
        <v>35</v>
      </c>
      <c r="B41" s="82">
        <v>51000</v>
      </c>
      <c r="D41" s="82"/>
      <c r="E41" s="82">
        <f t="shared" si="0"/>
        <v>-51000</v>
      </c>
      <c r="F41" s="147">
        <f t="shared" si="1"/>
        <v>-1</v>
      </c>
      <c r="H41" s="146" t="e">
        <f>#REF!*10</f>
        <v>#REF!</v>
      </c>
      <c r="I41" s="82" t="e">
        <f t="shared" si="2"/>
        <v>#REF!</v>
      </c>
      <c r="J41" s="147" t="e">
        <f t="shared" si="3"/>
        <v>#REF!</v>
      </c>
      <c r="L41" s="146">
        <f>'House Salary'!J40</f>
        <v>0</v>
      </c>
      <c r="M41" s="82">
        <f t="shared" si="4"/>
        <v>-35000</v>
      </c>
      <c r="N41" s="147"/>
    </row>
    <row r="42" spans="1:14" ht="14.4" x14ac:dyDescent="0.3">
      <c r="A42" s="81">
        <v>36</v>
      </c>
      <c r="B42" s="82">
        <v>51000</v>
      </c>
      <c r="D42" s="82"/>
      <c r="E42" s="82">
        <f t="shared" si="0"/>
        <v>-51000</v>
      </c>
      <c r="F42" s="147">
        <f t="shared" si="1"/>
        <v>-1</v>
      </c>
      <c r="H42" s="146" t="e">
        <f>#REF!*10</f>
        <v>#REF!</v>
      </c>
      <c r="I42" s="82" t="e">
        <f>H42-B41</f>
        <v>#REF!</v>
      </c>
      <c r="J42" s="147" t="e">
        <f>I42/B41</f>
        <v>#REF!</v>
      </c>
      <c r="L42" s="146">
        <f>'House Salary'!J41</f>
        <v>0</v>
      </c>
      <c r="M42" s="82">
        <f t="shared" si="4"/>
        <v>-35000</v>
      </c>
      <c r="N42" s="147"/>
    </row>
    <row r="43" spans="1:14" ht="14.4" x14ac:dyDescent="0.3">
      <c r="A43" s="85">
        <v>37</v>
      </c>
      <c r="B43" s="86">
        <v>51000</v>
      </c>
      <c r="D43" s="86"/>
      <c r="E43" s="86">
        <f t="shared" si="0"/>
        <v>-51000</v>
      </c>
      <c r="F43" s="152">
        <f t="shared" si="1"/>
        <v>-1</v>
      </c>
      <c r="H43" s="151" t="e">
        <f>#REF!*10</f>
        <v>#REF!</v>
      </c>
      <c r="I43" s="82" t="e">
        <f>H43-B42</f>
        <v>#REF!</v>
      </c>
      <c r="J43" s="152"/>
      <c r="L43" s="151">
        <f>'House Salary'!J42</f>
        <v>0</v>
      </c>
      <c r="M43" s="82">
        <f t="shared" si="4"/>
        <v>-35000</v>
      </c>
      <c r="N43" s="152"/>
    </row>
    <row r="44" spans="1:14" x14ac:dyDescent="0.25">
      <c r="D44" s="155" t="s">
        <v>43</v>
      </c>
      <c r="E44" s="156"/>
      <c r="F44" s="157"/>
      <c r="G44" s="14"/>
      <c r="H44" s="155" t="s">
        <v>43</v>
      </c>
      <c r="I44" s="156"/>
      <c r="J44" s="157"/>
      <c r="K44" s="14"/>
      <c r="L44" s="155" t="s">
        <v>43</v>
      </c>
      <c r="M44" s="24"/>
      <c r="N44" s="161"/>
    </row>
    <row r="45" spans="1:14" ht="12.75" customHeight="1" x14ac:dyDescent="0.25">
      <c r="D45" s="104"/>
      <c r="F45" s="158"/>
      <c r="H45" s="583"/>
      <c r="I45" s="584"/>
      <c r="J45" s="585"/>
      <c r="L45" s="162"/>
      <c r="N45" s="158"/>
    </row>
    <row r="46" spans="1:14" x14ac:dyDescent="0.25">
      <c r="D46" s="104"/>
      <c r="F46" s="158"/>
      <c r="H46" s="583"/>
      <c r="I46" s="584"/>
      <c r="J46" s="585"/>
      <c r="L46" s="121"/>
      <c r="N46" s="158"/>
    </row>
    <row r="47" spans="1:14" x14ac:dyDescent="0.25">
      <c r="D47" s="159"/>
      <c r="E47" s="27"/>
      <c r="F47" s="160"/>
      <c r="H47" s="159"/>
      <c r="I47" s="27"/>
      <c r="J47" s="160"/>
      <c r="L47" s="126"/>
      <c r="M47" s="27"/>
      <c r="N47" s="160"/>
    </row>
  </sheetData>
  <mergeCells count="2">
    <mergeCell ref="H45:J45"/>
    <mergeCell ref="H46:J46"/>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6"/>
  <sheetViews>
    <sheetView topLeftCell="A4" workbookViewId="0">
      <selection activeCell="J4" sqref="J1:J1048576"/>
    </sheetView>
  </sheetViews>
  <sheetFormatPr defaultRowHeight="13.2" x14ac:dyDescent="0.25"/>
  <cols>
    <col min="3" max="3" width="9.5546875" bestFit="1" customWidth="1"/>
    <col min="10" max="10" width="8.88671875" style="166"/>
  </cols>
  <sheetData>
    <row r="1" spans="1:10" x14ac:dyDescent="0.25">
      <c r="A1" s="63" t="s">
        <v>35</v>
      </c>
    </row>
    <row r="2" spans="1:10" x14ac:dyDescent="0.25">
      <c r="A2" s="63" t="s">
        <v>49</v>
      </c>
    </row>
    <row r="3" spans="1:10" x14ac:dyDescent="0.25">
      <c r="A3" s="77"/>
    </row>
    <row r="4" spans="1:10" ht="72" x14ac:dyDescent="0.3">
      <c r="A4" s="78" t="s">
        <v>28</v>
      </c>
      <c r="B4" s="78" t="s">
        <v>50</v>
      </c>
      <c r="C4" s="78" t="s">
        <v>27</v>
      </c>
      <c r="D4" s="78" t="s">
        <v>38</v>
      </c>
      <c r="E4" s="78" t="s">
        <v>29</v>
      </c>
      <c r="F4" s="78" t="s">
        <v>32</v>
      </c>
      <c r="G4" s="78" t="s">
        <v>51</v>
      </c>
      <c r="J4" s="167" t="s">
        <v>38</v>
      </c>
    </row>
    <row r="5" spans="1:10" ht="14.4" x14ac:dyDescent="0.3">
      <c r="A5" s="79">
        <v>0</v>
      </c>
      <c r="B5" s="80">
        <v>35000</v>
      </c>
      <c r="C5" s="80">
        <f>D5-B5</f>
        <v>-35000</v>
      </c>
      <c r="D5" s="80">
        <f>J5</f>
        <v>0</v>
      </c>
      <c r="E5" s="80"/>
      <c r="F5" s="80"/>
      <c r="G5" s="101">
        <v>0</v>
      </c>
      <c r="J5" s="168"/>
    </row>
    <row r="6" spans="1:10" ht="14.4" x14ac:dyDescent="0.3">
      <c r="A6" s="81">
        <v>1</v>
      </c>
      <c r="B6" s="82">
        <v>35750</v>
      </c>
      <c r="C6" s="82">
        <f>D6-B6</f>
        <v>-35750</v>
      </c>
      <c r="D6" s="82">
        <f>J6</f>
        <v>0</v>
      </c>
      <c r="E6" s="82">
        <f>D6-B5</f>
        <v>-35000</v>
      </c>
      <c r="F6" s="83">
        <f t="shared" ref="F6:F42" si="0">E6/B5</f>
        <v>-1</v>
      </c>
      <c r="G6" s="101">
        <v>0</v>
      </c>
      <c r="J6" s="169">
        <v>0</v>
      </c>
    </row>
    <row r="7" spans="1:10" ht="14.4" x14ac:dyDescent="0.3">
      <c r="A7" s="81">
        <v>2</v>
      </c>
      <c r="B7" s="82">
        <v>36000</v>
      </c>
      <c r="C7" s="82">
        <f t="shared" ref="C7:C41" si="1">D7-B7</f>
        <v>-36000</v>
      </c>
      <c r="D7" s="82">
        <f t="shared" ref="D7:D41" si="2">J7</f>
        <v>0</v>
      </c>
      <c r="E7" s="82">
        <f t="shared" ref="E7:E42" si="3">D7-B6</f>
        <v>-35750</v>
      </c>
      <c r="F7" s="83">
        <f t="shared" si="0"/>
        <v>-1</v>
      </c>
      <c r="G7" s="101">
        <v>0</v>
      </c>
      <c r="J7" s="169"/>
    </row>
    <row r="8" spans="1:10" ht="14.4" x14ac:dyDescent="0.3">
      <c r="A8" s="81">
        <v>3</v>
      </c>
      <c r="B8" s="82">
        <v>36250</v>
      </c>
      <c r="C8" s="82">
        <f t="shared" si="1"/>
        <v>-36250</v>
      </c>
      <c r="D8" s="82">
        <f t="shared" si="2"/>
        <v>0</v>
      </c>
      <c r="E8" s="82">
        <f t="shared" si="3"/>
        <v>-36000</v>
      </c>
      <c r="F8" s="83">
        <f t="shared" si="0"/>
        <v>-1</v>
      </c>
      <c r="G8" s="101">
        <v>0</v>
      </c>
      <c r="J8" s="169"/>
    </row>
    <row r="9" spans="1:10" ht="14.4" x14ac:dyDescent="0.3">
      <c r="A9" s="81">
        <v>4</v>
      </c>
      <c r="B9" s="82">
        <v>36750</v>
      </c>
      <c r="C9" s="82">
        <f t="shared" si="1"/>
        <v>-36750</v>
      </c>
      <c r="D9" s="82">
        <f t="shared" si="2"/>
        <v>0</v>
      </c>
      <c r="E9" s="82">
        <f t="shared" si="3"/>
        <v>-36250</v>
      </c>
      <c r="F9" s="83">
        <f t="shared" si="0"/>
        <v>-1</v>
      </c>
      <c r="G9" s="101">
        <v>0</v>
      </c>
      <c r="J9" s="169"/>
    </row>
    <row r="10" spans="1:10" ht="14.4" x14ac:dyDescent="0.3">
      <c r="A10" s="81">
        <v>5</v>
      </c>
      <c r="B10" s="82">
        <v>37250</v>
      </c>
      <c r="C10" s="82">
        <f t="shared" si="1"/>
        <v>-37250</v>
      </c>
      <c r="D10" s="82">
        <f t="shared" si="2"/>
        <v>0</v>
      </c>
      <c r="E10" s="82">
        <f t="shared" si="3"/>
        <v>-36750</v>
      </c>
      <c r="F10" s="83">
        <f t="shared" si="0"/>
        <v>-1</v>
      </c>
      <c r="G10" s="84">
        <v>0</v>
      </c>
      <c r="J10" s="169"/>
    </row>
    <row r="11" spans="1:10" ht="14.4" x14ac:dyDescent="0.3">
      <c r="A11" s="81">
        <v>6</v>
      </c>
      <c r="B11" s="82">
        <v>38000</v>
      </c>
      <c r="C11" s="82">
        <f t="shared" si="1"/>
        <v>-38000</v>
      </c>
      <c r="D11" s="82">
        <f t="shared" si="2"/>
        <v>0</v>
      </c>
      <c r="E11" s="82">
        <f t="shared" si="3"/>
        <v>-37250</v>
      </c>
      <c r="F11" s="83">
        <f t="shared" si="0"/>
        <v>-1</v>
      </c>
      <c r="G11" s="84">
        <v>0</v>
      </c>
      <c r="J11" s="169"/>
    </row>
    <row r="12" spans="1:10" ht="14.4" x14ac:dyDescent="0.3">
      <c r="A12" s="81">
        <v>7</v>
      </c>
      <c r="B12" s="82">
        <v>38500</v>
      </c>
      <c r="C12" s="82">
        <f t="shared" si="1"/>
        <v>-38500</v>
      </c>
      <c r="D12" s="82">
        <f t="shared" si="2"/>
        <v>0</v>
      </c>
      <c r="E12" s="82">
        <f>D12-B11</f>
        <v>-38000</v>
      </c>
      <c r="F12" s="83">
        <f t="shared" si="0"/>
        <v>-1</v>
      </c>
      <c r="G12" s="84">
        <v>0</v>
      </c>
      <c r="J12" s="169"/>
    </row>
    <row r="13" spans="1:10" ht="14.4" x14ac:dyDescent="0.3">
      <c r="A13" s="81">
        <v>8</v>
      </c>
      <c r="B13" s="82">
        <v>39000</v>
      </c>
      <c r="C13" s="82">
        <f t="shared" si="1"/>
        <v>-39000</v>
      </c>
      <c r="D13" s="82">
        <f t="shared" si="2"/>
        <v>0</v>
      </c>
      <c r="E13" s="82">
        <f t="shared" si="3"/>
        <v>-38500</v>
      </c>
      <c r="F13" s="83">
        <f t="shared" si="0"/>
        <v>-1</v>
      </c>
      <c r="G13" s="84">
        <v>0</v>
      </c>
      <c r="J13" s="169"/>
    </row>
    <row r="14" spans="1:10" ht="14.4" x14ac:dyDescent="0.3">
      <c r="A14" s="81">
        <v>9</v>
      </c>
      <c r="B14" s="82">
        <v>39500</v>
      </c>
      <c r="C14" s="82">
        <f t="shared" si="1"/>
        <v>-39500</v>
      </c>
      <c r="D14" s="82">
        <f t="shared" si="2"/>
        <v>0</v>
      </c>
      <c r="E14" s="82">
        <f t="shared" si="3"/>
        <v>-39000</v>
      </c>
      <c r="F14" s="83">
        <f t="shared" si="0"/>
        <v>-1</v>
      </c>
      <c r="G14" s="84">
        <v>0</v>
      </c>
      <c r="J14" s="169"/>
    </row>
    <row r="15" spans="1:10" ht="14.4" x14ac:dyDescent="0.3">
      <c r="A15" s="81">
        <v>10</v>
      </c>
      <c r="B15" s="82">
        <v>40250</v>
      </c>
      <c r="C15" s="82">
        <f t="shared" si="1"/>
        <v>-40250</v>
      </c>
      <c r="D15" s="82">
        <f t="shared" si="2"/>
        <v>0</v>
      </c>
      <c r="E15" s="82">
        <f>D15-B14</f>
        <v>-39500</v>
      </c>
      <c r="F15" s="83">
        <f t="shared" si="0"/>
        <v>-1</v>
      </c>
      <c r="G15" s="84">
        <v>0</v>
      </c>
      <c r="J15" s="169"/>
    </row>
    <row r="16" spans="1:10" ht="14.4" x14ac:dyDescent="0.3">
      <c r="A16" s="81">
        <v>11</v>
      </c>
      <c r="B16" s="82">
        <v>41000</v>
      </c>
      <c r="C16" s="82">
        <f t="shared" si="1"/>
        <v>-41000</v>
      </c>
      <c r="D16" s="82">
        <f t="shared" si="2"/>
        <v>0</v>
      </c>
      <c r="E16" s="82">
        <f t="shared" si="3"/>
        <v>-40250</v>
      </c>
      <c r="F16" s="83">
        <f t="shared" si="0"/>
        <v>-1</v>
      </c>
      <c r="G16" s="84">
        <v>0</v>
      </c>
      <c r="J16" s="169"/>
    </row>
    <row r="17" spans="1:10" ht="14.4" x14ac:dyDescent="0.3">
      <c r="A17" s="81">
        <v>12</v>
      </c>
      <c r="B17" s="82">
        <v>41750</v>
      </c>
      <c r="C17" s="82">
        <f t="shared" si="1"/>
        <v>-41750</v>
      </c>
      <c r="D17" s="82">
        <f t="shared" si="2"/>
        <v>0</v>
      </c>
      <c r="E17" s="82">
        <f t="shared" si="3"/>
        <v>-41000</v>
      </c>
      <c r="F17" s="83">
        <f t="shared" si="0"/>
        <v>-1</v>
      </c>
      <c r="G17" s="84">
        <v>0</v>
      </c>
      <c r="J17" s="169"/>
    </row>
    <row r="18" spans="1:10" ht="14.4" x14ac:dyDescent="0.3">
      <c r="A18" s="81">
        <v>13</v>
      </c>
      <c r="B18" s="82">
        <v>42500</v>
      </c>
      <c r="C18" s="82">
        <f t="shared" si="1"/>
        <v>-42500</v>
      </c>
      <c r="D18" s="82">
        <f t="shared" si="2"/>
        <v>0</v>
      </c>
      <c r="E18" s="82">
        <f t="shared" si="3"/>
        <v>-41750</v>
      </c>
      <c r="F18" s="83">
        <f t="shared" si="0"/>
        <v>-1</v>
      </c>
      <c r="G18" s="84">
        <v>0</v>
      </c>
      <c r="J18" s="169"/>
    </row>
    <row r="19" spans="1:10" ht="14.4" x14ac:dyDescent="0.3">
      <c r="A19" s="81">
        <v>14</v>
      </c>
      <c r="B19" s="82">
        <v>43250</v>
      </c>
      <c r="C19" s="82">
        <f t="shared" si="1"/>
        <v>-43250</v>
      </c>
      <c r="D19" s="82">
        <f t="shared" si="2"/>
        <v>0</v>
      </c>
      <c r="E19" s="82">
        <f t="shared" si="3"/>
        <v>-42500</v>
      </c>
      <c r="F19" s="83">
        <f t="shared" si="0"/>
        <v>-1</v>
      </c>
      <c r="G19" s="84">
        <v>0</v>
      </c>
      <c r="J19" s="169"/>
    </row>
    <row r="20" spans="1:10" ht="14.4" x14ac:dyDescent="0.3">
      <c r="A20" s="81">
        <v>15</v>
      </c>
      <c r="B20" s="82">
        <v>45250</v>
      </c>
      <c r="C20" s="82">
        <f t="shared" si="1"/>
        <v>-45250</v>
      </c>
      <c r="D20" s="82">
        <f t="shared" si="2"/>
        <v>0</v>
      </c>
      <c r="E20" s="82">
        <f t="shared" si="3"/>
        <v>-43250</v>
      </c>
      <c r="F20" s="83">
        <f t="shared" si="0"/>
        <v>-1</v>
      </c>
      <c r="G20" s="84">
        <v>0</v>
      </c>
      <c r="J20" s="169"/>
    </row>
    <row r="21" spans="1:10" ht="14.4" x14ac:dyDescent="0.3">
      <c r="A21" s="81">
        <v>16</v>
      </c>
      <c r="B21" s="82">
        <v>45250</v>
      </c>
      <c r="C21" s="82">
        <f t="shared" si="1"/>
        <v>-45250</v>
      </c>
      <c r="D21" s="82">
        <f t="shared" si="2"/>
        <v>0</v>
      </c>
      <c r="E21" s="82">
        <f t="shared" si="3"/>
        <v>-45250</v>
      </c>
      <c r="F21" s="83">
        <f t="shared" si="0"/>
        <v>-1</v>
      </c>
      <c r="G21" s="84">
        <v>0</v>
      </c>
      <c r="J21" s="169"/>
    </row>
    <row r="22" spans="1:10" ht="14.4" x14ac:dyDescent="0.3">
      <c r="A22" s="81">
        <v>17</v>
      </c>
      <c r="B22" s="82">
        <v>45250</v>
      </c>
      <c r="C22" s="82">
        <f t="shared" si="1"/>
        <v>-45250</v>
      </c>
      <c r="D22" s="82">
        <f t="shared" si="2"/>
        <v>0</v>
      </c>
      <c r="E22" s="82">
        <f t="shared" si="3"/>
        <v>-45250</v>
      </c>
      <c r="F22" s="83">
        <f t="shared" si="0"/>
        <v>-1</v>
      </c>
      <c r="G22" s="84">
        <v>0</v>
      </c>
      <c r="J22" s="169"/>
    </row>
    <row r="23" spans="1:10" ht="14.4" x14ac:dyDescent="0.3">
      <c r="A23" s="81">
        <v>18</v>
      </c>
      <c r="B23" s="82">
        <v>45250</v>
      </c>
      <c r="C23" s="82">
        <f t="shared" si="1"/>
        <v>-45250</v>
      </c>
      <c r="D23" s="82">
        <f t="shared" si="2"/>
        <v>0</v>
      </c>
      <c r="E23" s="82">
        <f t="shared" si="3"/>
        <v>-45250</v>
      </c>
      <c r="F23" s="83">
        <f t="shared" si="0"/>
        <v>-1</v>
      </c>
      <c r="G23" s="84">
        <v>0</v>
      </c>
      <c r="J23" s="169"/>
    </row>
    <row r="24" spans="1:10" ht="14.4" x14ac:dyDescent="0.3">
      <c r="A24" s="81">
        <v>19</v>
      </c>
      <c r="B24" s="82">
        <v>45250</v>
      </c>
      <c r="C24" s="82">
        <f t="shared" si="1"/>
        <v>-45250</v>
      </c>
      <c r="D24" s="82">
        <f t="shared" si="2"/>
        <v>0</v>
      </c>
      <c r="E24" s="82">
        <f t="shared" si="3"/>
        <v>-45250</v>
      </c>
      <c r="F24" s="83">
        <f t="shared" si="0"/>
        <v>-1</v>
      </c>
      <c r="G24" s="84">
        <v>0</v>
      </c>
      <c r="J24" s="169"/>
    </row>
    <row r="25" spans="1:10" ht="14.4" x14ac:dyDescent="0.3">
      <c r="A25" s="81">
        <v>20</v>
      </c>
      <c r="B25" s="82">
        <v>48000</v>
      </c>
      <c r="C25" s="82">
        <f t="shared" si="1"/>
        <v>-48000</v>
      </c>
      <c r="D25" s="82">
        <f t="shared" si="2"/>
        <v>0</v>
      </c>
      <c r="E25" s="82">
        <f t="shared" si="3"/>
        <v>-45250</v>
      </c>
      <c r="F25" s="83">
        <f t="shared" si="0"/>
        <v>-1</v>
      </c>
      <c r="G25" s="84">
        <v>0</v>
      </c>
      <c r="J25" s="169"/>
    </row>
    <row r="26" spans="1:10" ht="14.4" x14ac:dyDescent="0.3">
      <c r="A26" s="81">
        <v>21</v>
      </c>
      <c r="B26" s="82">
        <v>48000</v>
      </c>
      <c r="C26" s="82">
        <f t="shared" si="1"/>
        <v>-48000</v>
      </c>
      <c r="D26" s="82">
        <f t="shared" si="2"/>
        <v>0</v>
      </c>
      <c r="E26" s="82">
        <f t="shared" si="3"/>
        <v>-48000</v>
      </c>
      <c r="F26" s="83">
        <f t="shared" si="0"/>
        <v>-1</v>
      </c>
      <c r="G26" s="84">
        <v>0</v>
      </c>
      <c r="J26" s="169"/>
    </row>
    <row r="27" spans="1:10" ht="14.4" x14ac:dyDescent="0.3">
      <c r="A27" s="81">
        <v>22</v>
      </c>
      <c r="B27" s="82">
        <v>48000</v>
      </c>
      <c r="C27" s="82">
        <f t="shared" si="1"/>
        <v>-48000</v>
      </c>
      <c r="D27" s="82">
        <f t="shared" si="2"/>
        <v>0</v>
      </c>
      <c r="E27" s="82">
        <f t="shared" si="3"/>
        <v>-48000</v>
      </c>
      <c r="F27" s="83">
        <f t="shared" si="0"/>
        <v>-1</v>
      </c>
      <c r="G27" s="84">
        <v>0</v>
      </c>
      <c r="J27" s="169"/>
    </row>
    <row r="28" spans="1:10" ht="14.4" x14ac:dyDescent="0.3">
      <c r="A28" s="81">
        <v>23</v>
      </c>
      <c r="B28" s="82">
        <v>48000</v>
      </c>
      <c r="C28" s="82">
        <f t="shared" si="1"/>
        <v>-48000</v>
      </c>
      <c r="D28" s="82">
        <f t="shared" si="2"/>
        <v>0</v>
      </c>
      <c r="E28" s="82">
        <f t="shared" si="3"/>
        <v>-48000</v>
      </c>
      <c r="F28" s="83">
        <f t="shared" si="0"/>
        <v>-1</v>
      </c>
      <c r="G28" s="84">
        <v>0</v>
      </c>
      <c r="J28" s="169"/>
    </row>
    <row r="29" spans="1:10" ht="14.4" x14ac:dyDescent="0.3">
      <c r="A29" s="81">
        <v>24</v>
      </c>
      <c r="B29" s="82">
        <v>48000</v>
      </c>
      <c r="C29" s="82">
        <f t="shared" si="1"/>
        <v>-48000</v>
      </c>
      <c r="D29" s="82">
        <f t="shared" si="2"/>
        <v>0</v>
      </c>
      <c r="E29" s="82">
        <f t="shared" si="3"/>
        <v>-48000</v>
      </c>
      <c r="F29" s="83">
        <f t="shared" si="0"/>
        <v>-1</v>
      </c>
      <c r="G29" s="84">
        <v>0</v>
      </c>
      <c r="J29" s="169"/>
    </row>
    <row r="30" spans="1:10" ht="14.4" x14ac:dyDescent="0.3">
      <c r="A30" s="81">
        <v>25</v>
      </c>
      <c r="B30" s="82">
        <v>51000</v>
      </c>
      <c r="C30" s="82">
        <f t="shared" si="1"/>
        <v>-51000</v>
      </c>
      <c r="D30" s="82">
        <f t="shared" si="2"/>
        <v>0</v>
      </c>
      <c r="E30" s="82">
        <f t="shared" si="3"/>
        <v>-48000</v>
      </c>
      <c r="F30" s="83">
        <f t="shared" si="0"/>
        <v>-1</v>
      </c>
      <c r="G30" s="84">
        <v>0</v>
      </c>
      <c r="J30" s="169"/>
    </row>
    <row r="31" spans="1:10" ht="14.4" x14ac:dyDescent="0.3">
      <c r="A31" s="81">
        <v>26</v>
      </c>
      <c r="B31" s="82">
        <v>51000</v>
      </c>
      <c r="C31" s="82">
        <f t="shared" si="1"/>
        <v>-51000</v>
      </c>
      <c r="D31" s="82">
        <f t="shared" si="2"/>
        <v>0</v>
      </c>
      <c r="E31" s="82">
        <f t="shared" si="3"/>
        <v>-51000</v>
      </c>
      <c r="F31" s="83">
        <f t="shared" si="0"/>
        <v>-1</v>
      </c>
      <c r="G31" s="84">
        <v>0</v>
      </c>
      <c r="J31" s="169"/>
    </row>
    <row r="32" spans="1:10" ht="14.4" x14ac:dyDescent="0.3">
      <c r="A32" s="81">
        <v>27</v>
      </c>
      <c r="B32" s="82">
        <v>51000</v>
      </c>
      <c r="C32" s="82">
        <f t="shared" si="1"/>
        <v>-51000</v>
      </c>
      <c r="D32" s="82">
        <f t="shared" si="2"/>
        <v>0</v>
      </c>
      <c r="E32" s="82">
        <f t="shared" si="3"/>
        <v>-51000</v>
      </c>
      <c r="F32" s="83">
        <f t="shared" si="0"/>
        <v>-1</v>
      </c>
      <c r="G32" s="84">
        <v>0</v>
      </c>
      <c r="J32" s="169"/>
    </row>
    <row r="33" spans="1:10" ht="14.4" x14ac:dyDescent="0.3">
      <c r="A33" s="81">
        <v>28</v>
      </c>
      <c r="B33" s="82">
        <v>51000</v>
      </c>
      <c r="C33" s="82">
        <f t="shared" si="1"/>
        <v>-51000</v>
      </c>
      <c r="D33" s="82">
        <f t="shared" si="2"/>
        <v>0</v>
      </c>
      <c r="E33" s="82">
        <f t="shared" si="3"/>
        <v>-51000</v>
      </c>
      <c r="F33" s="83">
        <f t="shared" si="0"/>
        <v>-1</v>
      </c>
      <c r="G33" s="84">
        <v>0</v>
      </c>
      <c r="J33" s="169"/>
    </row>
    <row r="34" spans="1:10" ht="14.4" x14ac:dyDescent="0.3">
      <c r="A34" s="81">
        <v>29</v>
      </c>
      <c r="B34" s="82">
        <v>51000</v>
      </c>
      <c r="C34" s="82">
        <f t="shared" si="1"/>
        <v>-51000</v>
      </c>
      <c r="D34" s="82">
        <f t="shared" si="2"/>
        <v>0</v>
      </c>
      <c r="E34" s="82">
        <f t="shared" si="3"/>
        <v>-51000</v>
      </c>
      <c r="F34" s="83">
        <f t="shared" si="0"/>
        <v>-1</v>
      </c>
      <c r="G34" s="84">
        <v>0</v>
      </c>
      <c r="J34" s="169"/>
    </row>
    <row r="35" spans="1:10" ht="14.4" x14ac:dyDescent="0.3">
      <c r="A35" s="81">
        <v>30</v>
      </c>
      <c r="B35" s="82">
        <v>51000</v>
      </c>
      <c r="C35" s="82">
        <f t="shared" si="1"/>
        <v>-51000</v>
      </c>
      <c r="D35" s="82">
        <f t="shared" si="2"/>
        <v>0</v>
      </c>
      <c r="E35" s="82">
        <f t="shared" si="3"/>
        <v>-51000</v>
      </c>
      <c r="F35" s="83">
        <f t="shared" si="0"/>
        <v>-1</v>
      </c>
      <c r="G35" s="84">
        <v>0</v>
      </c>
      <c r="J35" s="169"/>
    </row>
    <row r="36" spans="1:10" ht="14.4" x14ac:dyDescent="0.3">
      <c r="A36" s="81">
        <v>31</v>
      </c>
      <c r="B36" s="82">
        <v>51000</v>
      </c>
      <c r="C36" s="82">
        <f t="shared" si="1"/>
        <v>-51000</v>
      </c>
      <c r="D36" s="82">
        <f t="shared" si="2"/>
        <v>0</v>
      </c>
      <c r="E36" s="82">
        <f t="shared" si="3"/>
        <v>-51000</v>
      </c>
      <c r="F36" s="83">
        <f t="shared" si="0"/>
        <v>-1</v>
      </c>
      <c r="G36" s="84">
        <v>0</v>
      </c>
      <c r="J36" s="169"/>
    </row>
    <row r="37" spans="1:10" ht="14.4" x14ac:dyDescent="0.3">
      <c r="A37" s="81">
        <v>32</v>
      </c>
      <c r="B37" s="82">
        <v>51000</v>
      </c>
      <c r="C37" s="82">
        <f t="shared" si="1"/>
        <v>-51000</v>
      </c>
      <c r="D37" s="82">
        <f t="shared" si="2"/>
        <v>0</v>
      </c>
      <c r="E37" s="82">
        <f t="shared" si="3"/>
        <v>-51000</v>
      </c>
      <c r="F37" s="83">
        <f t="shared" si="0"/>
        <v>-1</v>
      </c>
      <c r="G37" s="84">
        <v>0</v>
      </c>
      <c r="J37" s="169"/>
    </row>
    <row r="38" spans="1:10" ht="14.4" x14ac:dyDescent="0.3">
      <c r="A38" s="81">
        <v>33</v>
      </c>
      <c r="B38" s="82">
        <v>51000</v>
      </c>
      <c r="C38" s="82">
        <f t="shared" si="1"/>
        <v>-51000</v>
      </c>
      <c r="D38" s="82">
        <f t="shared" si="2"/>
        <v>0</v>
      </c>
      <c r="E38" s="82">
        <f t="shared" si="3"/>
        <v>-51000</v>
      </c>
      <c r="F38" s="83">
        <f t="shared" si="0"/>
        <v>-1</v>
      </c>
      <c r="G38" s="84">
        <v>0</v>
      </c>
      <c r="J38" s="169"/>
    </row>
    <row r="39" spans="1:10" ht="14.4" x14ac:dyDescent="0.3">
      <c r="A39" s="81">
        <v>34</v>
      </c>
      <c r="B39" s="82">
        <v>51000</v>
      </c>
      <c r="C39" s="82">
        <f t="shared" si="1"/>
        <v>-51000</v>
      </c>
      <c r="D39" s="82">
        <f t="shared" si="2"/>
        <v>0</v>
      </c>
      <c r="E39" s="82">
        <f t="shared" si="3"/>
        <v>-51000</v>
      </c>
      <c r="F39" s="83">
        <f t="shared" si="0"/>
        <v>-1</v>
      </c>
      <c r="G39" s="84">
        <v>0</v>
      </c>
      <c r="J39" s="169"/>
    </row>
    <row r="40" spans="1:10" ht="14.4" x14ac:dyDescent="0.3">
      <c r="A40" s="81">
        <v>35</v>
      </c>
      <c r="B40" s="82">
        <v>51000</v>
      </c>
      <c r="C40" s="82">
        <f t="shared" si="1"/>
        <v>-51000</v>
      </c>
      <c r="D40" s="82">
        <f t="shared" si="2"/>
        <v>0</v>
      </c>
      <c r="E40" s="82">
        <f t="shared" si="3"/>
        <v>-51000</v>
      </c>
      <c r="F40" s="83">
        <f t="shared" si="0"/>
        <v>-1</v>
      </c>
      <c r="G40" s="84">
        <v>0</v>
      </c>
      <c r="J40" s="169"/>
    </row>
    <row r="41" spans="1:10" ht="14.4" x14ac:dyDescent="0.3">
      <c r="A41" s="81">
        <v>36</v>
      </c>
      <c r="B41" s="82">
        <v>51000</v>
      </c>
      <c r="C41" s="82">
        <f t="shared" si="1"/>
        <v>-51000</v>
      </c>
      <c r="D41" s="82">
        <f t="shared" si="2"/>
        <v>0</v>
      </c>
      <c r="E41" s="82">
        <f t="shared" si="3"/>
        <v>-51000</v>
      </c>
      <c r="F41" s="83">
        <f>E41/B40</f>
        <v>-1</v>
      </c>
      <c r="G41" s="84">
        <v>0</v>
      </c>
      <c r="J41" s="169"/>
    </row>
    <row r="42" spans="1:10" ht="14.4" x14ac:dyDescent="0.3">
      <c r="A42" s="85">
        <v>37</v>
      </c>
      <c r="B42" s="86">
        <v>51000</v>
      </c>
      <c r="C42" s="86">
        <f>D42-B42</f>
        <v>-51000</v>
      </c>
      <c r="D42" s="86">
        <f>J42</f>
        <v>0</v>
      </c>
      <c r="E42" s="86">
        <f t="shared" si="3"/>
        <v>-51000</v>
      </c>
      <c r="F42" s="87">
        <f t="shared" si="0"/>
        <v>-1</v>
      </c>
      <c r="G42" s="88">
        <v>0</v>
      </c>
      <c r="J42" s="170"/>
    </row>
    <row r="45" spans="1:10" x14ac:dyDescent="0.25">
      <c r="A45" s="29"/>
    </row>
    <row r="46" spans="1:10" x14ac:dyDescent="0.25">
      <c r="A46" s="29"/>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2"/>
  <sheetViews>
    <sheetView workbookViewId="0">
      <selection activeCell="A3" sqref="A3"/>
    </sheetView>
  </sheetViews>
  <sheetFormatPr defaultRowHeight="13.2" x14ac:dyDescent="0.25"/>
  <cols>
    <col min="1" max="1" width="5.5546875" style="77" customWidth="1"/>
    <col min="2" max="2" width="12" customWidth="1"/>
    <col min="3" max="3" width="13.109375" customWidth="1"/>
    <col min="4" max="5" width="9.5546875" customWidth="1"/>
    <col min="6" max="6" width="11.109375" customWidth="1"/>
    <col min="7" max="7" width="10" customWidth="1"/>
  </cols>
  <sheetData>
    <row r="1" spans="1:7" x14ac:dyDescent="0.25">
      <c r="A1" s="63" t="s">
        <v>26</v>
      </c>
    </row>
    <row r="2" spans="1:7" x14ac:dyDescent="0.25">
      <c r="A2" s="63" t="s">
        <v>49</v>
      </c>
    </row>
    <row r="3" spans="1:7" x14ac:dyDescent="0.25">
      <c r="A3" s="63"/>
    </row>
    <row r="4" spans="1:7" s="76" customFormat="1" ht="72" customHeight="1" x14ac:dyDescent="0.3">
      <c r="A4" s="78" t="s">
        <v>28</v>
      </c>
      <c r="B4" s="78" t="s">
        <v>50</v>
      </c>
      <c r="C4" s="78" t="s">
        <v>27</v>
      </c>
      <c r="D4" s="78" t="s">
        <v>38</v>
      </c>
      <c r="E4" s="78" t="s">
        <v>29</v>
      </c>
      <c r="F4" s="78" t="s">
        <v>32</v>
      </c>
    </row>
    <row r="5" spans="1:7" ht="14.4" x14ac:dyDescent="0.3">
      <c r="A5" s="79">
        <v>0</v>
      </c>
      <c r="B5" s="80">
        <v>35000</v>
      </c>
      <c r="C5" s="80"/>
      <c r="D5" s="80"/>
      <c r="E5" s="80"/>
      <c r="F5" s="101"/>
    </row>
    <row r="6" spans="1:7" ht="14.4" x14ac:dyDescent="0.3">
      <c r="A6" s="81">
        <v>1</v>
      </c>
      <c r="B6" s="82">
        <v>35750</v>
      </c>
      <c r="C6" s="82"/>
      <c r="D6" s="82"/>
      <c r="E6" s="82">
        <f t="shared" ref="E6:E42" si="0">D6-B5</f>
        <v>-35000</v>
      </c>
      <c r="F6" s="164">
        <f t="shared" ref="F6:F42" si="1">E6/B5</f>
        <v>-1</v>
      </c>
      <c r="G6" s="54"/>
    </row>
    <row r="7" spans="1:7" ht="14.4" x14ac:dyDescent="0.3">
      <c r="A7" s="81">
        <v>2</v>
      </c>
      <c r="B7" s="82">
        <v>36000</v>
      </c>
      <c r="C7" s="82"/>
      <c r="D7" s="82"/>
      <c r="E7" s="82">
        <f t="shared" si="0"/>
        <v>-35750</v>
      </c>
      <c r="F7" s="164">
        <f t="shared" si="1"/>
        <v>-1</v>
      </c>
      <c r="G7" s="54"/>
    </row>
    <row r="8" spans="1:7" ht="14.4" x14ac:dyDescent="0.3">
      <c r="A8" s="81">
        <v>3</v>
      </c>
      <c r="B8" s="82">
        <v>36250</v>
      </c>
      <c r="C8" s="82"/>
      <c r="D8" s="82"/>
      <c r="E8" s="82">
        <f t="shared" si="0"/>
        <v>-36000</v>
      </c>
      <c r="F8" s="164">
        <f t="shared" si="1"/>
        <v>-1</v>
      </c>
      <c r="G8" s="54"/>
    </row>
    <row r="9" spans="1:7" ht="14.4" x14ac:dyDescent="0.3">
      <c r="A9" s="81">
        <v>4</v>
      </c>
      <c r="B9" s="82">
        <v>36750</v>
      </c>
      <c r="C9" s="82"/>
      <c r="D9" s="82"/>
      <c r="E9" s="82">
        <f t="shared" si="0"/>
        <v>-36250</v>
      </c>
      <c r="F9" s="164">
        <f t="shared" si="1"/>
        <v>-1</v>
      </c>
      <c r="G9" s="54"/>
    </row>
    <row r="10" spans="1:7" ht="14.4" x14ac:dyDescent="0.3">
      <c r="A10" s="81">
        <v>5</v>
      </c>
      <c r="B10" s="82">
        <v>37250</v>
      </c>
      <c r="C10" s="82"/>
      <c r="D10" s="82"/>
      <c r="E10" s="82">
        <f t="shared" si="0"/>
        <v>-36750</v>
      </c>
      <c r="F10" s="164">
        <f t="shared" si="1"/>
        <v>-1</v>
      </c>
      <c r="G10" s="54"/>
    </row>
    <row r="11" spans="1:7" ht="14.4" x14ac:dyDescent="0.3">
      <c r="A11" s="81">
        <v>6</v>
      </c>
      <c r="B11" s="82">
        <v>38000</v>
      </c>
      <c r="C11" s="82"/>
      <c r="D11" s="82"/>
      <c r="E11" s="82">
        <f t="shared" si="0"/>
        <v>-37250</v>
      </c>
      <c r="F11" s="164">
        <f t="shared" si="1"/>
        <v>-1</v>
      </c>
      <c r="G11" s="54"/>
    </row>
    <row r="12" spans="1:7" ht="14.4" x14ac:dyDescent="0.3">
      <c r="A12" s="81">
        <v>7</v>
      </c>
      <c r="B12" s="82">
        <v>38500</v>
      </c>
      <c r="C12" s="82"/>
      <c r="D12" s="82"/>
      <c r="E12" s="82">
        <f t="shared" si="0"/>
        <v>-38000</v>
      </c>
      <c r="F12" s="164">
        <f t="shared" si="1"/>
        <v>-1</v>
      </c>
      <c r="G12" s="54"/>
    </row>
    <row r="13" spans="1:7" ht="14.4" x14ac:dyDescent="0.3">
      <c r="A13" s="81">
        <v>8</v>
      </c>
      <c r="B13" s="82">
        <v>39000</v>
      </c>
      <c r="C13" s="82"/>
      <c r="D13" s="82"/>
      <c r="E13" s="82">
        <f t="shared" si="0"/>
        <v>-38500</v>
      </c>
      <c r="F13" s="164">
        <f t="shared" si="1"/>
        <v>-1</v>
      </c>
      <c r="G13" s="54"/>
    </row>
    <row r="14" spans="1:7" ht="14.4" x14ac:dyDescent="0.3">
      <c r="A14" s="81">
        <v>9</v>
      </c>
      <c r="B14" s="82">
        <v>39500</v>
      </c>
      <c r="C14" s="82"/>
      <c r="D14" s="82"/>
      <c r="E14" s="82">
        <f t="shared" si="0"/>
        <v>-39000</v>
      </c>
      <c r="F14" s="164">
        <f t="shared" si="1"/>
        <v>-1</v>
      </c>
      <c r="G14" s="54"/>
    </row>
    <row r="15" spans="1:7" ht="14.4" x14ac:dyDescent="0.3">
      <c r="A15" s="81">
        <v>10</v>
      </c>
      <c r="B15" s="82">
        <v>40250</v>
      </c>
      <c r="C15" s="82"/>
      <c r="D15" s="82"/>
      <c r="E15" s="82">
        <f t="shared" si="0"/>
        <v>-39500</v>
      </c>
      <c r="F15" s="164">
        <f t="shared" si="1"/>
        <v>-1</v>
      </c>
      <c r="G15" s="54"/>
    </row>
    <row r="16" spans="1:7" ht="14.4" x14ac:dyDescent="0.3">
      <c r="A16" s="81">
        <v>11</v>
      </c>
      <c r="B16" s="82">
        <v>41000</v>
      </c>
      <c r="C16" s="82"/>
      <c r="D16" s="82"/>
      <c r="E16" s="82">
        <f t="shared" si="0"/>
        <v>-40250</v>
      </c>
      <c r="F16" s="164">
        <f t="shared" si="1"/>
        <v>-1</v>
      </c>
      <c r="G16" s="54"/>
    </row>
    <row r="17" spans="1:7" ht="14.4" x14ac:dyDescent="0.3">
      <c r="A17" s="81">
        <v>12</v>
      </c>
      <c r="B17" s="82">
        <v>41750</v>
      </c>
      <c r="C17" s="82"/>
      <c r="D17" s="82"/>
      <c r="E17" s="82">
        <f t="shared" si="0"/>
        <v>-41000</v>
      </c>
      <c r="F17" s="164">
        <f t="shared" si="1"/>
        <v>-1</v>
      </c>
      <c r="G17" s="54"/>
    </row>
    <row r="18" spans="1:7" ht="14.4" x14ac:dyDescent="0.3">
      <c r="A18" s="81">
        <v>13</v>
      </c>
      <c r="B18" s="82">
        <v>42500</v>
      </c>
      <c r="C18" s="82"/>
      <c r="D18" s="82"/>
      <c r="E18" s="82">
        <f t="shared" si="0"/>
        <v>-41750</v>
      </c>
      <c r="F18" s="164">
        <f t="shared" si="1"/>
        <v>-1</v>
      </c>
      <c r="G18" s="54"/>
    </row>
    <row r="19" spans="1:7" ht="14.4" x14ac:dyDescent="0.3">
      <c r="A19" s="81">
        <v>14</v>
      </c>
      <c r="B19" s="82">
        <v>43250</v>
      </c>
      <c r="C19" s="82"/>
      <c r="D19" s="82"/>
      <c r="E19" s="82">
        <f t="shared" si="0"/>
        <v>-42500</v>
      </c>
      <c r="F19" s="164">
        <f t="shared" si="1"/>
        <v>-1</v>
      </c>
      <c r="G19" s="54"/>
    </row>
    <row r="20" spans="1:7" ht="14.4" x14ac:dyDescent="0.3">
      <c r="A20" s="81">
        <v>15</v>
      </c>
      <c r="B20" s="82">
        <v>45250</v>
      </c>
      <c r="C20" s="82"/>
      <c r="D20" s="82"/>
      <c r="E20" s="82">
        <f t="shared" si="0"/>
        <v>-43250</v>
      </c>
      <c r="F20" s="164">
        <f t="shared" si="1"/>
        <v>-1</v>
      </c>
      <c r="G20" s="54"/>
    </row>
    <row r="21" spans="1:7" ht="14.4" x14ac:dyDescent="0.3">
      <c r="A21" s="81">
        <v>16</v>
      </c>
      <c r="B21" s="82">
        <v>45250</v>
      </c>
      <c r="C21" s="82"/>
      <c r="D21" s="82"/>
      <c r="E21" s="82">
        <f t="shared" si="0"/>
        <v>-45250</v>
      </c>
      <c r="F21" s="164">
        <f t="shared" si="1"/>
        <v>-1</v>
      </c>
      <c r="G21" s="54"/>
    </row>
    <row r="22" spans="1:7" ht="14.4" x14ac:dyDescent="0.3">
      <c r="A22" s="81">
        <v>17</v>
      </c>
      <c r="B22" s="82">
        <v>45250</v>
      </c>
      <c r="C22" s="82"/>
      <c r="D22" s="82"/>
      <c r="E22" s="82">
        <f t="shared" si="0"/>
        <v>-45250</v>
      </c>
      <c r="F22" s="164">
        <f t="shared" si="1"/>
        <v>-1</v>
      </c>
      <c r="G22" s="54"/>
    </row>
    <row r="23" spans="1:7" ht="14.4" x14ac:dyDescent="0.3">
      <c r="A23" s="81">
        <v>18</v>
      </c>
      <c r="B23" s="82">
        <v>45250</v>
      </c>
      <c r="C23" s="82"/>
      <c r="D23" s="82"/>
      <c r="E23" s="82">
        <f t="shared" si="0"/>
        <v>-45250</v>
      </c>
      <c r="F23" s="164">
        <f t="shared" si="1"/>
        <v>-1</v>
      </c>
      <c r="G23" s="54"/>
    </row>
    <row r="24" spans="1:7" ht="14.4" x14ac:dyDescent="0.3">
      <c r="A24" s="81">
        <v>19</v>
      </c>
      <c r="B24" s="82">
        <v>45250</v>
      </c>
      <c r="C24" s="82"/>
      <c r="D24" s="82"/>
      <c r="E24" s="82">
        <f t="shared" si="0"/>
        <v>-45250</v>
      </c>
      <c r="F24" s="164">
        <f t="shared" si="1"/>
        <v>-1</v>
      </c>
      <c r="G24" s="54"/>
    </row>
    <row r="25" spans="1:7" ht="14.4" x14ac:dyDescent="0.3">
      <c r="A25" s="81">
        <v>20</v>
      </c>
      <c r="B25" s="82">
        <v>48000</v>
      </c>
      <c r="C25" s="82"/>
      <c r="D25" s="82"/>
      <c r="E25" s="82">
        <f t="shared" si="0"/>
        <v>-45250</v>
      </c>
      <c r="F25" s="164">
        <f t="shared" si="1"/>
        <v>-1</v>
      </c>
      <c r="G25" s="54"/>
    </row>
    <row r="26" spans="1:7" ht="14.4" x14ac:dyDescent="0.3">
      <c r="A26" s="81">
        <v>21</v>
      </c>
      <c r="B26" s="82">
        <v>48000</v>
      </c>
      <c r="C26" s="82"/>
      <c r="D26" s="82"/>
      <c r="E26" s="82">
        <f t="shared" si="0"/>
        <v>-48000</v>
      </c>
      <c r="F26" s="164">
        <f t="shared" si="1"/>
        <v>-1</v>
      </c>
      <c r="G26" s="54"/>
    </row>
    <row r="27" spans="1:7" ht="14.4" x14ac:dyDescent="0.3">
      <c r="A27" s="81">
        <v>22</v>
      </c>
      <c r="B27" s="82">
        <v>48000</v>
      </c>
      <c r="C27" s="82"/>
      <c r="D27" s="82"/>
      <c r="E27" s="82">
        <f t="shared" si="0"/>
        <v>-48000</v>
      </c>
      <c r="F27" s="164">
        <f t="shared" si="1"/>
        <v>-1</v>
      </c>
      <c r="G27" s="54"/>
    </row>
    <row r="28" spans="1:7" ht="14.4" x14ac:dyDescent="0.3">
      <c r="A28" s="81">
        <v>23</v>
      </c>
      <c r="B28" s="82">
        <v>48000</v>
      </c>
      <c r="C28" s="82"/>
      <c r="D28" s="82"/>
      <c r="E28" s="82">
        <f t="shared" si="0"/>
        <v>-48000</v>
      </c>
      <c r="F28" s="164">
        <f t="shared" si="1"/>
        <v>-1</v>
      </c>
      <c r="G28" s="54"/>
    </row>
    <row r="29" spans="1:7" ht="14.4" x14ac:dyDescent="0.3">
      <c r="A29" s="81">
        <v>24</v>
      </c>
      <c r="B29" s="82">
        <v>48000</v>
      </c>
      <c r="C29" s="82"/>
      <c r="D29" s="82"/>
      <c r="E29" s="82">
        <f t="shared" si="0"/>
        <v>-48000</v>
      </c>
      <c r="F29" s="164">
        <f t="shared" si="1"/>
        <v>-1</v>
      </c>
      <c r="G29" s="54"/>
    </row>
    <row r="30" spans="1:7" ht="14.4" x14ac:dyDescent="0.3">
      <c r="A30" s="81">
        <v>25</v>
      </c>
      <c r="B30" s="82">
        <v>51000</v>
      </c>
      <c r="C30" s="82">
        <v>0</v>
      </c>
      <c r="D30" s="82"/>
      <c r="E30" s="82">
        <f t="shared" si="0"/>
        <v>-48000</v>
      </c>
      <c r="F30" s="164">
        <f t="shared" si="1"/>
        <v>-1</v>
      </c>
      <c r="G30" s="54"/>
    </row>
    <row r="31" spans="1:7" ht="14.4" x14ac:dyDescent="0.3">
      <c r="A31" s="81">
        <v>26</v>
      </c>
      <c r="B31" s="82">
        <v>51000</v>
      </c>
      <c r="C31" s="82">
        <v>0</v>
      </c>
      <c r="D31" s="82"/>
      <c r="E31" s="82">
        <f t="shared" si="0"/>
        <v>-51000</v>
      </c>
      <c r="F31" s="164">
        <f t="shared" si="1"/>
        <v>-1</v>
      </c>
      <c r="G31" s="54"/>
    </row>
    <row r="32" spans="1:7" ht="14.4" x14ac:dyDescent="0.3">
      <c r="A32" s="81">
        <v>27</v>
      </c>
      <c r="B32" s="82">
        <v>51000</v>
      </c>
      <c r="C32" s="82">
        <v>0</v>
      </c>
      <c r="D32" s="82"/>
      <c r="E32" s="82">
        <f t="shared" si="0"/>
        <v>-51000</v>
      </c>
      <c r="F32" s="164">
        <f t="shared" si="1"/>
        <v>-1</v>
      </c>
      <c r="G32" s="54"/>
    </row>
    <row r="33" spans="1:7" ht="14.4" x14ac:dyDescent="0.3">
      <c r="A33" s="81">
        <v>28</v>
      </c>
      <c r="B33" s="82">
        <v>51000</v>
      </c>
      <c r="C33" s="82">
        <v>0</v>
      </c>
      <c r="D33" s="82"/>
      <c r="E33" s="82">
        <f t="shared" si="0"/>
        <v>-51000</v>
      </c>
      <c r="F33" s="164">
        <f t="shared" si="1"/>
        <v>-1</v>
      </c>
      <c r="G33" s="54"/>
    </row>
    <row r="34" spans="1:7" ht="14.4" x14ac:dyDescent="0.3">
      <c r="A34" s="81">
        <v>29</v>
      </c>
      <c r="B34" s="82">
        <v>51000</v>
      </c>
      <c r="C34" s="82">
        <v>0</v>
      </c>
      <c r="D34" s="82"/>
      <c r="E34" s="82">
        <f t="shared" si="0"/>
        <v>-51000</v>
      </c>
      <c r="F34" s="164">
        <f t="shared" si="1"/>
        <v>-1</v>
      </c>
      <c r="G34" s="54"/>
    </row>
    <row r="35" spans="1:7" ht="14.4" x14ac:dyDescent="0.3">
      <c r="A35" s="81">
        <v>30</v>
      </c>
      <c r="B35" s="82">
        <v>51000</v>
      </c>
      <c r="C35" s="82">
        <v>0</v>
      </c>
      <c r="D35" s="82"/>
      <c r="E35" s="82">
        <f t="shared" si="0"/>
        <v>-51000</v>
      </c>
      <c r="F35" s="164">
        <f t="shared" si="1"/>
        <v>-1</v>
      </c>
      <c r="G35" s="54"/>
    </row>
    <row r="36" spans="1:7" ht="14.4" x14ac:dyDescent="0.3">
      <c r="A36" s="81">
        <v>31</v>
      </c>
      <c r="B36" s="82">
        <v>51000</v>
      </c>
      <c r="C36" s="82">
        <v>0</v>
      </c>
      <c r="D36" s="82"/>
      <c r="E36" s="82">
        <f t="shared" si="0"/>
        <v>-51000</v>
      </c>
      <c r="F36" s="164">
        <f t="shared" si="1"/>
        <v>-1</v>
      </c>
      <c r="G36" s="54"/>
    </row>
    <row r="37" spans="1:7" ht="14.4" x14ac:dyDescent="0.3">
      <c r="A37" s="81">
        <v>32</v>
      </c>
      <c r="B37" s="82">
        <v>51000</v>
      </c>
      <c r="C37" s="82">
        <v>0</v>
      </c>
      <c r="D37" s="82"/>
      <c r="E37" s="82">
        <f t="shared" si="0"/>
        <v>-51000</v>
      </c>
      <c r="F37" s="164">
        <f t="shared" si="1"/>
        <v>-1</v>
      </c>
      <c r="G37" s="54"/>
    </row>
    <row r="38" spans="1:7" ht="14.4" x14ac:dyDescent="0.3">
      <c r="A38" s="81">
        <v>33</v>
      </c>
      <c r="B38" s="82">
        <v>51000</v>
      </c>
      <c r="C38" s="82">
        <v>0</v>
      </c>
      <c r="D38" s="82"/>
      <c r="E38" s="82">
        <f t="shared" si="0"/>
        <v>-51000</v>
      </c>
      <c r="F38" s="164">
        <f t="shared" si="1"/>
        <v>-1</v>
      </c>
      <c r="G38" s="54"/>
    </row>
    <row r="39" spans="1:7" ht="14.4" x14ac:dyDescent="0.3">
      <c r="A39" s="81">
        <v>34</v>
      </c>
      <c r="B39" s="82">
        <v>51000</v>
      </c>
      <c r="C39" s="82">
        <v>0</v>
      </c>
      <c r="D39" s="82"/>
      <c r="E39" s="82">
        <f t="shared" si="0"/>
        <v>-51000</v>
      </c>
      <c r="F39" s="164">
        <f t="shared" si="1"/>
        <v>-1</v>
      </c>
      <c r="G39" s="54"/>
    </row>
    <row r="40" spans="1:7" ht="14.4" x14ac:dyDescent="0.3">
      <c r="A40" s="81">
        <v>35</v>
      </c>
      <c r="B40" s="82">
        <v>51000</v>
      </c>
      <c r="C40" s="82">
        <v>0</v>
      </c>
      <c r="D40" s="82"/>
      <c r="E40" s="82">
        <f t="shared" si="0"/>
        <v>-51000</v>
      </c>
      <c r="F40" s="164">
        <f t="shared" si="1"/>
        <v>-1</v>
      </c>
      <c r="G40" s="54"/>
    </row>
    <row r="41" spans="1:7" ht="14.4" x14ac:dyDescent="0.3">
      <c r="A41" s="81">
        <v>36</v>
      </c>
      <c r="B41" s="82">
        <v>51000</v>
      </c>
      <c r="C41" s="82">
        <v>0</v>
      </c>
      <c r="D41" s="82"/>
      <c r="E41" s="82">
        <f t="shared" si="0"/>
        <v>-51000</v>
      </c>
      <c r="F41" s="164">
        <f t="shared" si="1"/>
        <v>-1</v>
      </c>
      <c r="G41" s="54"/>
    </row>
    <row r="42" spans="1:7" ht="14.4" x14ac:dyDescent="0.3">
      <c r="A42" s="85">
        <v>37</v>
      </c>
      <c r="B42" s="86">
        <v>51000</v>
      </c>
      <c r="C42" s="86">
        <v>0</v>
      </c>
      <c r="D42" s="86"/>
      <c r="E42" s="86">
        <f t="shared" si="0"/>
        <v>-51000</v>
      </c>
      <c r="F42" s="165">
        <f t="shared" si="1"/>
        <v>-1</v>
      </c>
      <c r="G42" s="54"/>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927B0-8C8F-455F-9FD9-8FE641DAC162}">
  <dimension ref="A1:R193"/>
  <sheetViews>
    <sheetView tabSelected="1" topLeftCell="B1" workbookViewId="0">
      <selection activeCell="R132" sqref="R132"/>
    </sheetView>
  </sheetViews>
  <sheetFormatPr defaultRowHeight="13.2" x14ac:dyDescent="0.25"/>
  <cols>
    <col min="1" max="1" width="1.109375" customWidth="1"/>
    <col min="2" max="2" width="48.33203125" customWidth="1"/>
    <col min="3" max="3" width="1.109375" customWidth="1"/>
    <col min="4" max="4" width="16.5546875" customWidth="1"/>
    <col min="5" max="5" width="3" customWidth="1"/>
    <col min="6" max="6" width="15.109375" style="17" customWidth="1"/>
    <col min="7" max="7" width="3" style="179" bestFit="1" customWidth="1"/>
    <col min="8" max="8" width="1.33203125" style="179" customWidth="1"/>
    <col min="9" max="9" width="15.5546875" style="477" bestFit="1" customWidth="1"/>
    <col min="10" max="10" width="3.109375" style="143" customWidth="1"/>
    <col min="11" max="11" width="1.44140625" customWidth="1"/>
    <col min="12" max="12" width="5.6640625" style="478" customWidth="1"/>
    <col min="13" max="13" width="4.109375" style="143" bestFit="1" customWidth="1"/>
    <col min="14" max="14" width="6.88671875" style="143" hidden="1" customWidth="1"/>
    <col min="15" max="15" width="12.33203125" hidden="1" customWidth="1"/>
    <col min="16" max="16" width="3" style="3" hidden="1" customWidth="1"/>
    <col min="17" max="17" width="0" hidden="1" customWidth="1"/>
    <col min="18" max="18" width="17.6640625" bestFit="1" customWidth="1"/>
  </cols>
  <sheetData>
    <row r="1" spans="2:18" x14ac:dyDescent="0.25">
      <c r="B1" s="73" t="s">
        <v>391</v>
      </c>
      <c r="D1" s="29"/>
      <c r="I1" s="534" t="s">
        <v>396</v>
      </c>
    </row>
    <row r="2" spans="2:18" x14ac:dyDescent="0.25">
      <c r="B2" s="71" t="s">
        <v>392</v>
      </c>
      <c r="D2" s="415">
        <v>45014</v>
      </c>
      <c r="F2" s="415">
        <v>45061</v>
      </c>
      <c r="I2" s="415">
        <v>45188</v>
      </c>
      <c r="L2" s="479"/>
    </row>
    <row r="3" spans="2:18" ht="6.75" customHeight="1" x14ac:dyDescent="0.25">
      <c r="B3" s="19"/>
      <c r="I3" s="536"/>
      <c r="J3" s="536"/>
      <c r="M3" s="536"/>
      <c r="N3" s="536"/>
    </row>
    <row r="4" spans="2:18" ht="13.8" x14ac:dyDescent="0.25">
      <c r="B4" s="391" t="s">
        <v>393</v>
      </c>
      <c r="D4" s="195" t="s">
        <v>247</v>
      </c>
      <c r="F4" s="195" t="s">
        <v>86</v>
      </c>
      <c r="I4" s="533" t="s">
        <v>120</v>
      </c>
      <c r="J4" s="195"/>
      <c r="L4" s="445" t="s">
        <v>357</v>
      </c>
      <c r="M4" s="445" t="s">
        <v>358</v>
      </c>
      <c r="N4" s="195"/>
      <c r="O4" s="195"/>
    </row>
    <row r="5" spans="2:18" x14ac:dyDescent="0.25">
      <c r="B5" s="14" t="s">
        <v>14</v>
      </c>
      <c r="D5" s="216">
        <v>12862113777</v>
      </c>
      <c r="F5" s="405">
        <f>D5</f>
        <v>12862113777</v>
      </c>
      <c r="G5" s="3"/>
      <c r="H5" s="3"/>
      <c r="I5" s="525">
        <f>F5</f>
        <v>12862113777</v>
      </c>
    </row>
    <row r="6" spans="2:18" x14ac:dyDescent="0.25">
      <c r="B6" s="14" t="s">
        <v>54</v>
      </c>
      <c r="D6" s="216">
        <v>1708398621</v>
      </c>
      <c r="F6" s="405">
        <f>D6</f>
        <v>1708398621</v>
      </c>
      <c r="G6" s="3"/>
      <c r="H6" s="3"/>
      <c r="I6" s="525">
        <f>F6</f>
        <v>1708398621</v>
      </c>
    </row>
    <row r="7" spans="2:18" ht="5.25" customHeight="1" x14ac:dyDescent="0.25">
      <c r="B7" s="17"/>
      <c r="E7" s="180"/>
      <c r="F7" s="179"/>
      <c r="G7" s="3"/>
      <c r="H7" s="3"/>
    </row>
    <row r="8" spans="2:18" ht="15" customHeight="1" x14ac:dyDescent="0.25">
      <c r="B8" s="4" t="s">
        <v>11</v>
      </c>
      <c r="F8" s="412"/>
      <c r="G8" s="3"/>
      <c r="H8" s="3"/>
    </row>
    <row r="9" spans="2:18" ht="5.25" customHeight="1" x14ac:dyDescent="0.25">
      <c r="B9" s="74"/>
      <c r="D9" s="30"/>
      <c r="E9" s="96"/>
      <c r="F9" s="30"/>
      <c r="G9" s="96"/>
      <c r="H9" s="94"/>
      <c r="I9" s="30"/>
      <c r="J9" s="383"/>
      <c r="K9" s="3"/>
      <c r="L9" s="457"/>
      <c r="M9" s="30"/>
      <c r="N9" s="383"/>
      <c r="O9" s="30"/>
      <c r="P9" s="96"/>
    </row>
    <row r="10" spans="2:18" x14ac:dyDescent="0.25">
      <c r="B10" s="42" t="s">
        <v>1</v>
      </c>
      <c r="D10" s="31">
        <v>-12673772</v>
      </c>
      <c r="E10" s="38" t="s">
        <v>9</v>
      </c>
      <c r="F10" s="31">
        <f>D10</f>
        <v>-12673772</v>
      </c>
      <c r="G10" s="38" t="s">
        <v>9</v>
      </c>
      <c r="H10" s="394"/>
      <c r="I10" s="31">
        <v>-12673772</v>
      </c>
      <c r="J10" s="480" t="s">
        <v>9</v>
      </c>
      <c r="K10" s="3"/>
      <c r="L10" s="458"/>
      <c r="M10" s="296">
        <v>49</v>
      </c>
      <c r="N10" s="297"/>
      <c r="O10" s="31"/>
      <c r="P10" s="38"/>
      <c r="R10" s="29"/>
    </row>
    <row r="11" spans="2:18" x14ac:dyDescent="0.25">
      <c r="B11" s="181" t="s">
        <v>252</v>
      </c>
      <c r="D11" s="31">
        <v>-55321730</v>
      </c>
      <c r="E11" s="38" t="s">
        <v>9</v>
      </c>
      <c r="F11" s="31">
        <v>16772835</v>
      </c>
      <c r="G11" s="38" t="s">
        <v>9</v>
      </c>
      <c r="H11" s="394"/>
      <c r="I11" s="31">
        <v>16772835</v>
      </c>
      <c r="J11" s="480" t="s">
        <v>9</v>
      </c>
      <c r="K11" s="3"/>
      <c r="L11" s="458"/>
      <c r="M11" s="296">
        <v>53</v>
      </c>
      <c r="N11" s="297"/>
      <c r="O11" s="31"/>
      <c r="P11" s="38"/>
      <c r="R11" s="29"/>
    </row>
    <row r="12" spans="2:18" x14ac:dyDescent="0.25">
      <c r="B12" s="181" t="s">
        <v>253</v>
      </c>
      <c r="D12" s="31">
        <v>34896449</v>
      </c>
      <c r="E12" s="38" t="s">
        <v>9</v>
      </c>
      <c r="F12" s="31">
        <v>-154099</v>
      </c>
      <c r="G12" s="38" t="s">
        <v>9</v>
      </c>
      <c r="H12" s="394"/>
      <c r="I12" s="31">
        <v>-4871031</v>
      </c>
      <c r="J12" s="480" t="s">
        <v>9</v>
      </c>
      <c r="K12" s="3"/>
      <c r="L12" s="458"/>
      <c r="M12" s="296">
        <v>50</v>
      </c>
      <c r="N12" s="297"/>
      <c r="O12" s="31"/>
      <c r="P12" s="38"/>
      <c r="R12" s="29"/>
    </row>
    <row r="13" spans="2:18" x14ac:dyDescent="0.25">
      <c r="B13" s="181" t="s">
        <v>0</v>
      </c>
      <c r="D13" s="31">
        <v>20120864</v>
      </c>
      <c r="E13" s="38" t="s">
        <v>9</v>
      </c>
      <c r="F13" s="31">
        <f>D13</f>
        <v>20120864</v>
      </c>
      <c r="G13" s="38" t="s">
        <v>9</v>
      </c>
      <c r="H13" s="394"/>
      <c r="I13" s="31">
        <v>20120864</v>
      </c>
      <c r="J13" s="480" t="s">
        <v>9</v>
      </c>
      <c r="K13" s="3"/>
      <c r="L13" s="458"/>
      <c r="M13" s="296">
        <v>52</v>
      </c>
      <c r="N13" s="297"/>
      <c r="O13" s="31"/>
      <c r="P13" s="38"/>
      <c r="R13" s="29"/>
    </row>
    <row r="14" spans="2:18" x14ac:dyDescent="0.25">
      <c r="B14" s="181" t="s">
        <v>359</v>
      </c>
      <c r="D14" s="103">
        <v>20146164</v>
      </c>
      <c r="E14" s="53" t="s">
        <v>9</v>
      </c>
      <c r="F14" s="103">
        <f>D14</f>
        <v>20146164</v>
      </c>
      <c r="G14" s="38" t="s">
        <v>9</v>
      </c>
      <c r="H14" s="163"/>
      <c r="I14" s="31">
        <v>20146164</v>
      </c>
      <c r="J14" s="481" t="s">
        <v>9</v>
      </c>
      <c r="K14" s="3"/>
      <c r="L14" s="459"/>
      <c r="M14" s="296">
        <v>51</v>
      </c>
      <c r="N14" s="312"/>
      <c r="O14" s="103"/>
      <c r="P14" s="53"/>
      <c r="R14" s="29"/>
    </row>
    <row r="15" spans="2:18" ht="4.95" customHeight="1" x14ac:dyDescent="0.25">
      <c r="B15" s="75"/>
      <c r="D15" s="34"/>
      <c r="E15" s="41"/>
      <c r="F15" s="34"/>
      <c r="G15" s="41"/>
      <c r="H15" s="395"/>
      <c r="I15" s="34"/>
      <c r="J15" s="482"/>
      <c r="K15" s="3"/>
      <c r="L15" s="483"/>
      <c r="M15" s="34"/>
      <c r="N15" s="299"/>
      <c r="O15" s="34"/>
      <c r="P15" s="41"/>
    </row>
    <row r="16" spans="2:18" ht="7.5" customHeight="1" x14ac:dyDescent="0.25">
      <c r="B16" s="13"/>
      <c r="D16" s="2"/>
      <c r="E16" s="3"/>
      <c r="F16" s="2"/>
      <c r="G16" s="3"/>
      <c r="H16" s="3"/>
      <c r="I16" s="484"/>
      <c r="J16" s="485"/>
      <c r="K16" s="3"/>
      <c r="L16" s="456"/>
      <c r="N16" s="292"/>
      <c r="O16" s="2"/>
    </row>
    <row r="17" spans="2:18" x14ac:dyDescent="0.25">
      <c r="B17" s="4" t="s">
        <v>10</v>
      </c>
      <c r="D17" s="36"/>
      <c r="E17" s="99"/>
      <c r="F17" s="36"/>
      <c r="G17" s="99"/>
      <c r="H17" s="396"/>
      <c r="I17" s="486"/>
      <c r="J17" s="383"/>
      <c r="K17" s="3"/>
      <c r="L17" s="487"/>
      <c r="M17" s="294"/>
      <c r="N17" s="301"/>
      <c r="O17" s="36"/>
      <c r="P17" s="99"/>
    </row>
    <row r="18" spans="2:18" ht="8.1" customHeight="1" x14ac:dyDescent="0.25">
      <c r="B18" s="43"/>
      <c r="D18" s="33"/>
      <c r="E18" s="37"/>
      <c r="F18" s="33"/>
      <c r="G18" s="37"/>
      <c r="H18" s="7"/>
      <c r="I18" s="488"/>
      <c r="J18" s="480"/>
      <c r="K18" s="3"/>
      <c r="L18" s="453"/>
      <c r="M18" s="295"/>
      <c r="N18" s="297"/>
      <c r="O18" s="33"/>
      <c r="P18" s="37"/>
    </row>
    <row r="19" spans="2:18" x14ac:dyDescent="0.25">
      <c r="B19" s="43" t="s">
        <v>256</v>
      </c>
      <c r="C19" s="29"/>
      <c r="D19" s="33">
        <v>-295830060</v>
      </c>
      <c r="E19" s="37" t="s">
        <v>9</v>
      </c>
      <c r="F19" s="33">
        <f>D19</f>
        <v>-295830060</v>
      </c>
      <c r="G19" s="37" t="s">
        <v>9</v>
      </c>
      <c r="H19" s="7"/>
      <c r="I19" s="488">
        <v>-295830060</v>
      </c>
      <c r="J19" s="481" t="s">
        <v>9</v>
      </c>
      <c r="K19" s="3"/>
      <c r="L19" s="453" t="s">
        <v>326</v>
      </c>
      <c r="M19" s="296">
        <v>56</v>
      </c>
      <c r="N19" s="312"/>
      <c r="O19" s="33"/>
      <c r="P19" s="37"/>
      <c r="R19" s="29"/>
    </row>
    <row r="20" spans="2:18" x14ac:dyDescent="0.25">
      <c r="B20" s="43" t="s">
        <v>257</v>
      </c>
      <c r="C20" s="29"/>
      <c r="D20" s="33">
        <v>305830060</v>
      </c>
      <c r="E20" s="37" t="s">
        <v>9</v>
      </c>
      <c r="F20" s="33">
        <f>D20</f>
        <v>305830060</v>
      </c>
      <c r="G20" s="37" t="s">
        <v>9</v>
      </c>
      <c r="H20" s="7"/>
      <c r="I20" s="488">
        <v>295830060</v>
      </c>
      <c r="J20" s="481" t="s">
        <v>9</v>
      </c>
      <c r="K20" s="3"/>
      <c r="L20" s="453" t="s">
        <v>326</v>
      </c>
      <c r="M20" s="296">
        <v>57</v>
      </c>
      <c r="N20" s="312"/>
      <c r="O20" s="33"/>
      <c r="P20" s="37"/>
      <c r="R20" s="29"/>
    </row>
    <row r="21" spans="2:18" x14ac:dyDescent="0.25">
      <c r="B21" s="43" t="s">
        <v>257</v>
      </c>
      <c r="C21" s="29"/>
      <c r="D21" s="33"/>
      <c r="E21" s="37"/>
      <c r="F21" s="33"/>
      <c r="G21" s="37"/>
      <c r="H21" s="7"/>
      <c r="I21" s="488">
        <v>10000000</v>
      </c>
      <c r="J21" s="481" t="s">
        <v>12</v>
      </c>
      <c r="K21" s="3"/>
      <c r="L21" s="453" t="s">
        <v>326</v>
      </c>
      <c r="M21" s="296">
        <v>57</v>
      </c>
      <c r="N21" s="312"/>
      <c r="O21" s="33"/>
      <c r="P21" s="37"/>
      <c r="R21" s="29"/>
    </row>
    <row r="22" spans="2:18" x14ac:dyDescent="0.25">
      <c r="B22" s="43" t="s">
        <v>272</v>
      </c>
      <c r="C22" s="28"/>
      <c r="D22" s="33">
        <v>175384</v>
      </c>
      <c r="E22" s="38" t="s">
        <v>9</v>
      </c>
      <c r="F22" s="33"/>
      <c r="G22" s="38"/>
      <c r="H22" s="394"/>
      <c r="I22" s="33">
        <v>175384</v>
      </c>
      <c r="J22" s="480" t="s">
        <v>9</v>
      </c>
      <c r="K22" s="3"/>
      <c r="L22" s="453" t="s">
        <v>327</v>
      </c>
      <c r="M22" s="296">
        <v>78</v>
      </c>
      <c r="N22" s="312"/>
      <c r="O22" s="33"/>
      <c r="P22" s="38"/>
      <c r="R22" s="29"/>
    </row>
    <row r="23" spans="2:18" x14ac:dyDescent="0.25">
      <c r="B23" s="43" t="s">
        <v>259</v>
      </c>
      <c r="C23" s="28"/>
      <c r="D23" s="33">
        <v>60000000</v>
      </c>
      <c r="E23" s="38" t="s">
        <v>9</v>
      </c>
      <c r="F23" s="33"/>
      <c r="G23" s="38"/>
      <c r="H23" s="394"/>
      <c r="I23" s="488"/>
      <c r="J23" s="481"/>
      <c r="K23" s="3"/>
      <c r="L23" s="453"/>
      <c r="M23" s="296"/>
      <c r="N23" s="312"/>
      <c r="O23" s="33"/>
      <c r="P23" s="38"/>
    </row>
    <row r="24" spans="2:18" x14ac:dyDescent="0.25">
      <c r="B24" s="43" t="s">
        <v>360</v>
      </c>
      <c r="C24" s="28"/>
      <c r="D24" s="33"/>
      <c r="E24" s="38"/>
      <c r="F24" s="33" t="s">
        <v>339</v>
      </c>
      <c r="G24" s="38"/>
      <c r="H24" s="394"/>
      <c r="I24" s="33" t="s">
        <v>339</v>
      </c>
      <c r="J24" s="481"/>
      <c r="K24" s="3"/>
      <c r="L24" s="453" t="s">
        <v>353</v>
      </c>
      <c r="M24" s="296"/>
      <c r="N24" s="312"/>
      <c r="O24" s="33"/>
      <c r="P24" s="38"/>
    </row>
    <row r="25" spans="2:18" x14ac:dyDescent="0.25">
      <c r="B25" s="43" t="s">
        <v>301</v>
      </c>
      <c r="C25" s="28"/>
      <c r="D25" s="33"/>
      <c r="E25" s="38"/>
      <c r="F25" s="33">
        <v>1000000</v>
      </c>
      <c r="G25" s="38" t="s">
        <v>9</v>
      </c>
      <c r="H25" s="394"/>
      <c r="I25" s="488">
        <v>1000000</v>
      </c>
      <c r="J25" s="481" t="s">
        <v>9</v>
      </c>
      <c r="K25" s="3"/>
      <c r="L25" s="453" t="s">
        <v>345</v>
      </c>
      <c r="M25" s="296">
        <v>60</v>
      </c>
      <c r="N25" s="312"/>
      <c r="O25" s="33"/>
      <c r="P25" s="38"/>
      <c r="R25" s="29"/>
    </row>
    <row r="26" spans="2:18" x14ac:dyDescent="0.25">
      <c r="B26" s="43" t="s">
        <v>302</v>
      </c>
      <c r="C26" s="28"/>
      <c r="D26" s="33"/>
      <c r="E26" s="38"/>
      <c r="F26" s="33">
        <v>10000000</v>
      </c>
      <c r="G26" s="38" t="s">
        <v>12</v>
      </c>
      <c r="H26" s="394"/>
      <c r="I26" s="488">
        <v>10000000</v>
      </c>
      <c r="J26" s="481" t="s">
        <v>12</v>
      </c>
      <c r="K26" s="3"/>
      <c r="L26" s="453" t="s">
        <v>345</v>
      </c>
      <c r="M26" s="296">
        <v>60</v>
      </c>
      <c r="N26" s="312"/>
      <c r="O26" s="33"/>
      <c r="P26" s="38"/>
      <c r="R26" s="29"/>
    </row>
    <row r="27" spans="2:18" x14ac:dyDescent="0.25">
      <c r="B27" s="43" t="s">
        <v>303</v>
      </c>
      <c r="C27" s="28"/>
      <c r="D27" s="33"/>
      <c r="E27" s="38"/>
      <c r="F27" s="33">
        <v>5000000</v>
      </c>
      <c r="G27" s="38" t="s">
        <v>9</v>
      </c>
      <c r="H27" s="394"/>
      <c r="I27" s="488"/>
      <c r="J27" s="481"/>
      <c r="K27" s="3"/>
      <c r="L27" s="453">
        <v>7.2</v>
      </c>
      <c r="M27" s="296"/>
      <c r="N27" s="312"/>
      <c r="O27" s="33"/>
      <c r="P27" s="38"/>
    </row>
    <row r="28" spans="2:18" x14ac:dyDescent="0.25">
      <c r="B28" s="43" t="s">
        <v>261</v>
      </c>
      <c r="C28" s="28"/>
      <c r="D28" s="33">
        <v>10000000</v>
      </c>
      <c r="E28" s="38" t="s">
        <v>9</v>
      </c>
      <c r="F28" s="33"/>
      <c r="G28" s="38"/>
      <c r="H28" s="394"/>
      <c r="I28" s="488">
        <v>4000000</v>
      </c>
      <c r="J28" s="481" t="s">
        <v>9</v>
      </c>
      <c r="K28" s="3"/>
      <c r="L28" s="453" t="s">
        <v>330</v>
      </c>
      <c r="M28" s="296">
        <v>63</v>
      </c>
      <c r="N28" s="312"/>
      <c r="O28" s="33"/>
      <c r="P28" s="38"/>
      <c r="R28" s="29"/>
    </row>
    <row r="29" spans="2:18" x14ac:dyDescent="0.25">
      <c r="B29" s="43" t="s">
        <v>262</v>
      </c>
      <c r="C29" s="28"/>
      <c r="D29" s="33">
        <v>10000000</v>
      </c>
      <c r="E29" s="38" t="s">
        <v>9</v>
      </c>
      <c r="F29" s="33"/>
      <c r="G29" s="38"/>
      <c r="H29" s="394"/>
      <c r="I29" s="488"/>
      <c r="J29" s="481"/>
      <c r="K29" s="3"/>
      <c r="L29" s="453"/>
      <c r="M29" s="296"/>
      <c r="N29" s="312"/>
      <c r="O29" s="33"/>
      <c r="P29" s="38"/>
    </row>
    <row r="30" spans="2:18" x14ac:dyDescent="0.25">
      <c r="B30" s="43" t="s">
        <v>268</v>
      </c>
      <c r="C30" s="28"/>
      <c r="D30" s="33">
        <v>2500000</v>
      </c>
      <c r="E30" s="38" t="s">
        <v>9</v>
      </c>
      <c r="F30" s="33"/>
      <c r="G30" s="38"/>
      <c r="H30" s="394"/>
      <c r="I30" s="488">
        <v>1300000</v>
      </c>
      <c r="J30" s="481" t="s">
        <v>9</v>
      </c>
      <c r="K30" s="3"/>
      <c r="L30" s="453"/>
      <c r="M30" s="296">
        <v>67</v>
      </c>
      <c r="N30" s="312"/>
      <c r="O30" s="33"/>
      <c r="P30" s="38"/>
      <c r="R30" s="29"/>
    </row>
    <row r="31" spans="2:18" x14ac:dyDescent="0.25">
      <c r="B31" s="43" t="s">
        <v>231</v>
      </c>
      <c r="C31" s="434"/>
      <c r="D31" s="33">
        <v>70000000</v>
      </c>
      <c r="E31" s="38" t="s">
        <v>9</v>
      </c>
      <c r="F31" s="33"/>
      <c r="G31" s="38"/>
      <c r="H31" s="394"/>
      <c r="I31" s="488">
        <v>30000000</v>
      </c>
      <c r="J31" s="481" t="s">
        <v>9</v>
      </c>
      <c r="K31" s="3"/>
      <c r="L31" s="453" t="s">
        <v>344</v>
      </c>
      <c r="M31" s="296">
        <v>41</v>
      </c>
      <c r="N31" s="312"/>
      <c r="O31" s="33"/>
      <c r="P31" s="38"/>
      <c r="R31" s="29"/>
    </row>
    <row r="32" spans="2:18" x14ac:dyDescent="0.25">
      <c r="B32" s="43" t="s">
        <v>139</v>
      </c>
      <c r="C32" s="434"/>
      <c r="D32" s="33">
        <v>20000000</v>
      </c>
      <c r="E32" s="38" t="s">
        <v>9</v>
      </c>
      <c r="F32" s="33">
        <v>4749449</v>
      </c>
      <c r="G32" s="38" t="s">
        <v>9</v>
      </c>
      <c r="H32" s="394"/>
      <c r="I32" s="488">
        <v>4749449</v>
      </c>
      <c r="J32" s="481" t="s">
        <v>9</v>
      </c>
      <c r="K32" s="3"/>
      <c r="L32" s="453" t="s">
        <v>325</v>
      </c>
      <c r="M32" s="296">
        <v>61</v>
      </c>
      <c r="N32" s="312"/>
      <c r="O32" s="33"/>
      <c r="P32" s="38"/>
      <c r="R32" s="29"/>
    </row>
    <row r="33" spans="2:18" x14ac:dyDescent="0.25">
      <c r="B33" s="43" t="s">
        <v>255</v>
      </c>
      <c r="C33" s="434"/>
      <c r="D33" s="33">
        <v>-1811043</v>
      </c>
      <c r="E33" s="38" t="s">
        <v>9</v>
      </c>
      <c r="F33" s="33"/>
      <c r="G33" s="38"/>
      <c r="H33" s="394"/>
      <c r="I33" s="488">
        <v>2188957</v>
      </c>
      <c r="J33" s="481" t="s">
        <v>9</v>
      </c>
      <c r="K33" s="3"/>
      <c r="L33" s="453"/>
      <c r="M33" s="296">
        <v>64</v>
      </c>
      <c r="N33" s="312"/>
      <c r="O33" s="33"/>
      <c r="P33" s="38"/>
      <c r="R33" s="29"/>
    </row>
    <row r="34" spans="2:18" x14ac:dyDescent="0.25">
      <c r="B34" s="43" t="s">
        <v>273</v>
      </c>
      <c r="C34" s="434"/>
      <c r="D34" s="33">
        <v>146153</v>
      </c>
      <c r="E34" s="38" t="s">
        <v>9</v>
      </c>
      <c r="F34" s="33"/>
      <c r="G34" s="38"/>
      <c r="H34" s="394"/>
      <c r="I34" s="488">
        <v>146153</v>
      </c>
      <c r="J34" s="481" t="s">
        <v>9</v>
      </c>
      <c r="K34" s="3"/>
      <c r="L34" s="453"/>
      <c r="M34" s="296">
        <v>79</v>
      </c>
      <c r="N34" s="312"/>
      <c r="O34" s="33"/>
      <c r="P34" s="38"/>
      <c r="R34" s="29"/>
    </row>
    <row r="35" spans="2:18" x14ac:dyDescent="0.25">
      <c r="B35" s="43" t="s">
        <v>264</v>
      </c>
      <c r="D35" s="33">
        <v>10000000</v>
      </c>
      <c r="E35" s="38" t="s">
        <v>12</v>
      </c>
      <c r="F35" s="33"/>
      <c r="G35" s="38"/>
      <c r="H35" s="394"/>
      <c r="I35" s="488"/>
      <c r="J35" s="480"/>
      <c r="K35" s="3"/>
      <c r="L35" s="453"/>
      <c r="M35" s="296"/>
      <c r="N35" s="297"/>
      <c r="O35" s="33"/>
      <c r="P35" s="38"/>
    </row>
    <row r="36" spans="2:18" x14ac:dyDescent="0.25">
      <c r="B36" s="43" t="s">
        <v>361</v>
      </c>
      <c r="C36" s="434"/>
      <c r="D36" s="33">
        <v>1000000</v>
      </c>
      <c r="E36" s="38" t="s">
        <v>12</v>
      </c>
      <c r="F36" s="33">
        <v>200000</v>
      </c>
      <c r="G36" s="38" t="s">
        <v>12</v>
      </c>
      <c r="H36" s="394"/>
      <c r="I36" s="488">
        <v>2000000</v>
      </c>
      <c r="J36" s="481" t="s">
        <v>12</v>
      </c>
      <c r="K36" s="3"/>
      <c r="L36" s="489" t="s">
        <v>348</v>
      </c>
      <c r="M36" s="296">
        <v>66</v>
      </c>
      <c r="N36" s="312"/>
      <c r="O36" s="33"/>
      <c r="P36" s="38"/>
      <c r="R36" s="29"/>
    </row>
    <row r="37" spans="2:18" x14ac:dyDescent="0.25">
      <c r="B37" s="43" t="s">
        <v>362</v>
      </c>
      <c r="C37" s="434"/>
      <c r="D37" s="33">
        <v>200000</v>
      </c>
      <c r="E37" s="38" t="s">
        <v>9</v>
      </c>
      <c r="F37" s="33"/>
      <c r="G37" s="38"/>
      <c r="H37" s="394"/>
      <c r="I37" s="488">
        <v>200000</v>
      </c>
      <c r="J37" s="481" t="s">
        <v>9</v>
      </c>
      <c r="K37" s="3"/>
      <c r="L37" s="453" t="s">
        <v>328</v>
      </c>
      <c r="M37" s="296">
        <v>77</v>
      </c>
      <c r="N37" s="312"/>
      <c r="O37" s="33"/>
      <c r="P37" s="38"/>
      <c r="R37" s="29"/>
    </row>
    <row r="38" spans="2:18" x14ac:dyDescent="0.25">
      <c r="B38" s="43" t="s">
        <v>266</v>
      </c>
      <c r="C38" s="434"/>
      <c r="D38" s="33">
        <v>6000000</v>
      </c>
      <c r="E38" s="38" t="s">
        <v>12</v>
      </c>
      <c r="F38" s="33"/>
      <c r="G38" s="38"/>
      <c r="H38" s="394"/>
      <c r="I38" s="488"/>
      <c r="J38" s="481"/>
      <c r="K38" s="3"/>
      <c r="L38" s="453"/>
      <c r="M38" s="296"/>
      <c r="N38" s="312"/>
      <c r="O38" s="33"/>
      <c r="P38" s="38"/>
    </row>
    <row r="39" spans="2:18" x14ac:dyDescent="0.25">
      <c r="B39" s="43" t="s">
        <v>271</v>
      </c>
      <c r="C39" s="434"/>
      <c r="D39" s="33">
        <v>1000000</v>
      </c>
      <c r="E39" s="38" t="s">
        <v>12</v>
      </c>
      <c r="F39" s="33"/>
      <c r="G39" s="38"/>
      <c r="H39" s="394"/>
      <c r="I39" s="488">
        <v>1000000</v>
      </c>
      <c r="J39" s="481" t="s">
        <v>12</v>
      </c>
      <c r="K39" s="3"/>
      <c r="L39" s="453" t="s">
        <v>334</v>
      </c>
      <c r="M39" s="296">
        <v>71</v>
      </c>
      <c r="N39" s="312"/>
      <c r="O39" s="33"/>
      <c r="P39" s="38"/>
      <c r="R39" s="29"/>
    </row>
    <row r="40" spans="2:18" x14ac:dyDescent="0.25">
      <c r="B40" s="43" t="s">
        <v>395</v>
      </c>
      <c r="C40" s="434"/>
      <c r="D40" s="33">
        <v>3000000</v>
      </c>
      <c r="E40" s="38" t="s">
        <v>12</v>
      </c>
      <c r="F40" s="33"/>
      <c r="G40" s="38"/>
      <c r="H40" s="394"/>
      <c r="I40" s="488"/>
      <c r="J40" s="481"/>
      <c r="K40" s="3"/>
      <c r="L40" s="453"/>
      <c r="M40" s="296"/>
      <c r="N40" s="312"/>
      <c r="O40" s="33"/>
      <c r="P40" s="38"/>
    </row>
    <row r="41" spans="2:18" x14ac:dyDescent="0.25">
      <c r="B41" s="43" t="s">
        <v>363</v>
      </c>
      <c r="C41" s="434"/>
      <c r="D41" s="33">
        <v>2000000</v>
      </c>
      <c r="E41" s="38" t="s">
        <v>12</v>
      </c>
      <c r="F41" s="33">
        <v>1000000</v>
      </c>
      <c r="G41" s="38" t="s">
        <v>12</v>
      </c>
      <c r="H41" s="394"/>
      <c r="I41" s="488">
        <v>1000000</v>
      </c>
      <c r="J41" s="481" t="s">
        <v>12</v>
      </c>
      <c r="K41" s="3"/>
      <c r="L41" s="453"/>
      <c r="M41" s="296">
        <v>70</v>
      </c>
      <c r="N41" s="312"/>
      <c r="O41" s="33"/>
      <c r="P41" s="38"/>
      <c r="R41" s="29"/>
    </row>
    <row r="42" spans="2:18" x14ac:dyDescent="0.25">
      <c r="B42" s="43" t="s">
        <v>364</v>
      </c>
      <c r="C42" s="29"/>
      <c r="D42" s="33">
        <v>1000000</v>
      </c>
      <c r="E42" s="38" t="s">
        <v>9</v>
      </c>
      <c r="F42" s="33">
        <v>10900000</v>
      </c>
      <c r="G42" s="38" t="s">
        <v>9</v>
      </c>
      <c r="H42" s="394"/>
      <c r="I42" s="488">
        <v>10900000</v>
      </c>
      <c r="J42" s="480" t="s">
        <v>9</v>
      </c>
      <c r="K42" s="3"/>
      <c r="L42" s="453" t="s">
        <v>335</v>
      </c>
      <c r="M42" s="296">
        <v>59</v>
      </c>
      <c r="N42" s="297"/>
      <c r="O42" s="33"/>
      <c r="P42" s="38"/>
      <c r="R42" s="29"/>
    </row>
    <row r="43" spans="2:18" x14ac:dyDescent="0.25">
      <c r="B43" s="35" t="s">
        <v>365</v>
      </c>
      <c r="C43" s="29"/>
      <c r="D43" s="33"/>
      <c r="E43" s="38"/>
      <c r="F43" s="33"/>
      <c r="G43" s="38"/>
      <c r="H43" s="394"/>
      <c r="I43" s="488">
        <v>2000000</v>
      </c>
      <c r="J43" s="480" t="s">
        <v>9</v>
      </c>
      <c r="K43" s="3"/>
      <c r="L43" s="453" t="s">
        <v>385</v>
      </c>
      <c r="M43" s="296">
        <v>65</v>
      </c>
      <c r="N43" s="297"/>
      <c r="O43" s="33"/>
      <c r="P43" s="38"/>
      <c r="R43" s="29"/>
    </row>
    <row r="44" spans="2:18" ht="12.75" customHeight="1" x14ac:dyDescent="0.25">
      <c r="B44" s="35" t="s">
        <v>133</v>
      </c>
      <c r="C44" s="29"/>
      <c r="D44" s="307">
        <v>575000</v>
      </c>
      <c r="E44" s="97" t="s">
        <v>9</v>
      </c>
      <c r="F44" s="307"/>
      <c r="G44" s="97"/>
      <c r="H44" s="397"/>
      <c r="I44" s="307">
        <v>575000</v>
      </c>
      <c r="J44" s="490" t="s">
        <v>9</v>
      </c>
      <c r="K44" s="40"/>
      <c r="L44" s="453" t="s">
        <v>386</v>
      </c>
      <c r="M44" s="296">
        <v>73</v>
      </c>
      <c r="N44" s="297"/>
      <c r="O44" s="307"/>
      <c r="P44" s="97"/>
      <c r="R44" s="29"/>
    </row>
    <row r="45" spans="2:18" x14ac:dyDescent="0.25">
      <c r="B45" s="43" t="s">
        <v>366</v>
      </c>
      <c r="C45" s="29"/>
      <c r="D45" s="33"/>
      <c r="E45" s="37"/>
      <c r="F45" s="33"/>
      <c r="G45" s="37"/>
      <c r="H45" s="7"/>
      <c r="I45" s="488">
        <v>1000000</v>
      </c>
      <c r="J45" s="480" t="s">
        <v>9</v>
      </c>
      <c r="K45" s="3"/>
      <c r="L45" s="453" t="s">
        <v>387</v>
      </c>
      <c r="M45" s="296">
        <v>59</v>
      </c>
      <c r="N45" s="297"/>
      <c r="O45" s="33"/>
      <c r="P45" s="37"/>
      <c r="R45" s="29"/>
    </row>
    <row r="46" spans="2:18" x14ac:dyDescent="0.25">
      <c r="B46" s="43" t="s">
        <v>132</v>
      </c>
      <c r="C46" s="29"/>
      <c r="D46" s="33">
        <v>20000000</v>
      </c>
      <c r="E46" s="37" t="s">
        <v>12</v>
      </c>
      <c r="F46" s="33">
        <v>35000000</v>
      </c>
      <c r="G46" s="37" t="s">
        <v>12</v>
      </c>
      <c r="H46" s="7"/>
      <c r="I46" s="488">
        <v>35000000</v>
      </c>
      <c r="J46" s="480" t="s">
        <v>12</v>
      </c>
      <c r="K46" s="3"/>
      <c r="L46" s="453" t="s">
        <v>346</v>
      </c>
      <c r="M46" s="296">
        <v>58</v>
      </c>
      <c r="N46" s="297"/>
      <c r="O46" s="33"/>
      <c r="P46" s="37"/>
      <c r="R46" s="29"/>
    </row>
    <row r="47" spans="2:18" x14ac:dyDescent="0.25">
      <c r="B47" s="43" t="s">
        <v>306</v>
      </c>
      <c r="C47" s="29"/>
      <c r="D47" s="33"/>
      <c r="E47" s="37"/>
      <c r="F47" s="33">
        <v>500000</v>
      </c>
      <c r="G47" s="37" t="s">
        <v>12</v>
      </c>
      <c r="H47" s="7"/>
      <c r="I47" s="488">
        <v>370758</v>
      </c>
      <c r="J47" s="480" t="s">
        <v>12</v>
      </c>
      <c r="K47" s="3"/>
      <c r="L47" s="453" t="s">
        <v>355</v>
      </c>
      <c r="M47" s="296">
        <v>75</v>
      </c>
      <c r="N47" s="297"/>
      <c r="O47" s="33"/>
      <c r="P47" s="37"/>
      <c r="R47" s="29"/>
    </row>
    <row r="48" spans="2:18" x14ac:dyDescent="0.25">
      <c r="B48" s="43" t="s">
        <v>307</v>
      </c>
      <c r="C48" s="29"/>
      <c r="D48" s="33"/>
      <c r="E48" s="37"/>
      <c r="F48" s="33">
        <v>250000</v>
      </c>
      <c r="G48" s="37" t="s">
        <v>9</v>
      </c>
      <c r="H48" s="7"/>
      <c r="I48" s="488">
        <v>250000</v>
      </c>
      <c r="J48" s="480" t="s">
        <v>9</v>
      </c>
      <c r="K48" s="3"/>
      <c r="L48" s="453"/>
      <c r="M48" s="296">
        <v>76</v>
      </c>
      <c r="N48" s="297"/>
      <c r="O48" s="33"/>
      <c r="P48" s="37"/>
      <c r="R48" s="29"/>
    </row>
    <row r="49" spans="2:18" x14ac:dyDescent="0.25">
      <c r="B49" s="43" t="s">
        <v>318</v>
      </c>
      <c r="C49" s="29"/>
      <c r="D49" s="33"/>
      <c r="E49" s="37"/>
      <c r="F49" s="33">
        <v>450000</v>
      </c>
      <c r="G49" s="37" t="s">
        <v>9</v>
      </c>
      <c r="H49" s="7"/>
      <c r="I49" s="33">
        <v>450000</v>
      </c>
      <c r="J49" s="491" t="s">
        <v>9</v>
      </c>
      <c r="K49" s="3"/>
      <c r="L49" s="453"/>
      <c r="M49" s="296">
        <v>74</v>
      </c>
      <c r="N49" s="297"/>
      <c r="O49" s="33"/>
      <c r="P49" s="37"/>
      <c r="R49" s="29"/>
    </row>
    <row r="50" spans="2:18" x14ac:dyDescent="0.25">
      <c r="B50" s="43" t="s">
        <v>263</v>
      </c>
      <c r="C50" s="29"/>
      <c r="D50" s="33">
        <v>10000000</v>
      </c>
      <c r="E50" s="37" t="s">
        <v>12</v>
      </c>
      <c r="F50" s="33"/>
      <c r="G50" s="37"/>
      <c r="H50" s="7"/>
      <c r="I50" s="488"/>
      <c r="J50" s="480"/>
      <c r="K50" s="3"/>
      <c r="L50" s="453"/>
      <c r="M50" s="296"/>
      <c r="N50" s="297"/>
      <c r="O50" s="33"/>
      <c r="P50" s="37"/>
    </row>
    <row r="51" spans="2:18" x14ac:dyDescent="0.25">
      <c r="B51" s="313" t="s">
        <v>270</v>
      </c>
      <c r="D51" s="287">
        <v>1000000</v>
      </c>
      <c r="E51" s="286" t="s">
        <v>9</v>
      </c>
      <c r="F51" s="287"/>
      <c r="G51" s="286"/>
      <c r="H51" s="3"/>
      <c r="I51" s="492" t="s">
        <v>367</v>
      </c>
      <c r="J51" s="481"/>
      <c r="K51" s="3"/>
      <c r="L51" s="460" t="s">
        <v>331</v>
      </c>
      <c r="M51" s="311">
        <v>72</v>
      </c>
      <c r="N51" s="312"/>
      <c r="O51" s="287"/>
      <c r="P51" s="286"/>
      <c r="R51" s="29"/>
    </row>
    <row r="52" spans="2:18" x14ac:dyDescent="0.25">
      <c r="B52" s="313" t="s">
        <v>304</v>
      </c>
      <c r="D52" s="287"/>
      <c r="E52" s="286"/>
      <c r="F52" s="287">
        <v>3000000</v>
      </c>
      <c r="G52" s="286" t="s">
        <v>9</v>
      </c>
      <c r="H52" s="3"/>
      <c r="I52" s="287">
        <v>3000000</v>
      </c>
      <c r="J52" s="493" t="s">
        <v>9</v>
      </c>
      <c r="K52" s="3"/>
      <c r="L52" s="460" t="s">
        <v>349</v>
      </c>
      <c r="M52" s="311">
        <v>62</v>
      </c>
      <c r="N52" s="312"/>
      <c r="O52" s="287"/>
      <c r="P52" s="286"/>
      <c r="R52" s="29"/>
    </row>
    <row r="53" spans="2:18" x14ac:dyDescent="0.25">
      <c r="B53" s="313" t="s">
        <v>304</v>
      </c>
      <c r="D53" s="287"/>
      <c r="E53" s="286"/>
      <c r="F53" s="287">
        <v>3000000</v>
      </c>
      <c r="G53" s="286" t="s">
        <v>12</v>
      </c>
      <c r="H53" s="3"/>
      <c r="I53" s="287">
        <v>3000000</v>
      </c>
      <c r="J53" s="493" t="s">
        <v>12</v>
      </c>
      <c r="K53" s="3"/>
      <c r="L53" s="460" t="s">
        <v>349</v>
      </c>
      <c r="M53" s="311">
        <v>62</v>
      </c>
      <c r="N53" s="312"/>
      <c r="O53" s="287"/>
      <c r="P53" s="286"/>
      <c r="R53" s="29"/>
    </row>
    <row r="54" spans="2:18" x14ac:dyDescent="0.25">
      <c r="B54" s="313" t="s">
        <v>265</v>
      </c>
      <c r="D54" s="287">
        <v>7800000</v>
      </c>
      <c r="E54" s="286" t="s">
        <v>12</v>
      </c>
      <c r="F54" s="287"/>
      <c r="G54" s="286"/>
      <c r="H54" s="3"/>
      <c r="I54" s="492"/>
      <c r="J54" s="481"/>
      <c r="K54" s="3"/>
      <c r="L54" s="460"/>
      <c r="M54" s="311"/>
      <c r="N54" s="312"/>
      <c r="O54" s="287"/>
      <c r="P54" s="286"/>
    </row>
    <row r="55" spans="2:18" x14ac:dyDescent="0.25">
      <c r="B55" s="313" t="s">
        <v>368</v>
      </c>
      <c r="D55" s="287"/>
      <c r="E55" s="286"/>
      <c r="F55" s="287">
        <v>500000</v>
      </c>
      <c r="G55" s="286" t="s">
        <v>12</v>
      </c>
      <c r="H55" s="3"/>
      <c r="I55" s="492">
        <v>500000</v>
      </c>
      <c r="J55" s="481" t="s">
        <v>9</v>
      </c>
      <c r="K55" s="3"/>
      <c r="L55" s="460" t="s">
        <v>350</v>
      </c>
      <c r="M55" s="311">
        <v>102</v>
      </c>
      <c r="N55" s="312"/>
      <c r="O55" s="287"/>
      <c r="P55" s="286"/>
      <c r="R55" s="29"/>
    </row>
    <row r="56" spans="2:18" x14ac:dyDescent="0.25">
      <c r="B56" s="313" t="s">
        <v>305</v>
      </c>
      <c r="D56" s="287"/>
      <c r="E56" s="286"/>
      <c r="F56" s="287">
        <v>1211623</v>
      </c>
      <c r="G56" s="286" t="s">
        <v>9</v>
      </c>
      <c r="H56" s="3"/>
      <c r="I56" s="287">
        <v>1211623</v>
      </c>
      <c r="J56" s="493" t="s">
        <v>9</v>
      </c>
      <c r="K56" s="3"/>
      <c r="L56" s="460"/>
      <c r="M56" s="311">
        <v>68</v>
      </c>
      <c r="N56" s="312"/>
      <c r="O56" s="287"/>
      <c r="P56" s="286"/>
      <c r="R56" s="29"/>
    </row>
    <row r="57" spans="2:18" ht="4.5" customHeight="1" x14ac:dyDescent="0.25">
      <c r="B57" s="44"/>
      <c r="D57" s="34"/>
      <c r="E57" s="41"/>
      <c r="F57" s="34"/>
      <c r="G57" s="41"/>
      <c r="H57" s="395"/>
      <c r="I57" s="494"/>
      <c r="J57" s="482"/>
      <c r="K57" s="3"/>
      <c r="L57" s="483"/>
      <c r="M57" s="298"/>
      <c r="N57" s="299"/>
      <c r="O57" s="34"/>
      <c r="P57" s="41"/>
    </row>
    <row r="58" spans="2:18" x14ac:dyDescent="0.25">
      <c r="B58" s="52" t="s">
        <v>235</v>
      </c>
      <c r="D58" s="39">
        <f>SUM(D10:D56)</f>
        <v>251753469</v>
      </c>
      <c r="E58" s="95"/>
      <c r="F58" s="39">
        <f>SUM(F10:F56)</f>
        <v>130973064</v>
      </c>
      <c r="G58" s="95"/>
      <c r="H58" s="3"/>
      <c r="I58" s="39">
        <f>SUM(I10:I56)</f>
        <v>165512384</v>
      </c>
      <c r="J58" s="485"/>
      <c r="K58" s="3"/>
      <c r="L58" s="495"/>
      <c r="M58" s="292"/>
      <c r="N58" s="292"/>
      <c r="O58" s="39"/>
      <c r="P58" s="95"/>
    </row>
    <row r="59" spans="2:18" ht="6" customHeight="1" x14ac:dyDescent="0.25">
      <c r="B59" s="5"/>
      <c r="D59" s="2"/>
      <c r="E59" s="3"/>
      <c r="F59" s="2"/>
      <c r="G59" s="3"/>
      <c r="H59" s="3"/>
      <c r="I59" s="484"/>
      <c r="J59" s="485"/>
      <c r="K59" s="3"/>
      <c r="L59" s="456"/>
      <c r="M59" s="292"/>
      <c r="N59" s="292"/>
      <c r="O59" s="2"/>
    </row>
    <row r="60" spans="2:18" x14ac:dyDescent="0.25">
      <c r="B60" s="4" t="s">
        <v>2</v>
      </c>
      <c r="D60" s="18"/>
      <c r="E60" s="40"/>
      <c r="F60" s="18"/>
      <c r="G60" s="40"/>
      <c r="H60" s="40"/>
      <c r="I60" s="484"/>
      <c r="J60" s="485"/>
      <c r="K60" s="40"/>
      <c r="L60" s="456"/>
      <c r="M60" s="292"/>
      <c r="N60" s="292"/>
      <c r="O60" s="18"/>
      <c r="P60" s="40"/>
    </row>
    <row r="61" spans="2:18" ht="5.25" customHeight="1" x14ac:dyDescent="0.25">
      <c r="B61" s="45"/>
      <c r="D61" s="90"/>
      <c r="E61" s="136"/>
      <c r="F61" s="90"/>
      <c r="G61" s="136"/>
      <c r="H61" s="398"/>
      <c r="I61" s="486"/>
      <c r="J61" s="383"/>
      <c r="K61" s="40"/>
      <c r="L61" s="457"/>
      <c r="M61" s="300"/>
      <c r="N61" s="301"/>
      <c r="O61" s="90"/>
      <c r="P61" s="136"/>
    </row>
    <row r="62" spans="2:18" x14ac:dyDescent="0.25">
      <c r="B62" s="45" t="s">
        <v>274</v>
      </c>
      <c r="D62" s="307">
        <v>-470236</v>
      </c>
      <c r="E62" s="308" t="s">
        <v>9</v>
      </c>
      <c r="F62" s="307">
        <f>D62</f>
        <v>-470236</v>
      </c>
      <c r="G62" s="308" t="s">
        <v>9</v>
      </c>
      <c r="H62" s="399"/>
      <c r="I62" s="307">
        <v>-470236</v>
      </c>
      <c r="J62" s="496" t="s">
        <v>9</v>
      </c>
      <c r="K62" s="40"/>
      <c r="L62" s="453"/>
      <c r="M62" s="305">
        <v>80</v>
      </c>
      <c r="N62" s="306"/>
      <c r="O62" s="307"/>
      <c r="P62" s="308"/>
      <c r="R62" s="29"/>
    </row>
    <row r="63" spans="2:18" x14ac:dyDescent="0.25">
      <c r="B63" s="45" t="s">
        <v>308</v>
      </c>
      <c r="D63" s="307"/>
      <c r="E63" s="308"/>
      <c r="F63" s="307">
        <v>-43374</v>
      </c>
      <c r="G63" s="308" t="s">
        <v>9</v>
      </c>
      <c r="H63" s="399"/>
      <c r="I63" s="497">
        <v>-157832</v>
      </c>
      <c r="J63" s="491" t="s">
        <v>9</v>
      </c>
      <c r="K63" s="40"/>
      <c r="L63" s="453"/>
      <c r="M63" s="305">
        <v>81</v>
      </c>
      <c r="N63" s="306"/>
      <c r="O63" s="307"/>
      <c r="P63" s="308"/>
      <c r="R63" s="29"/>
    </row>
    <row r="64" spans="2:18" x14ac:dyDescent="0.25">
      <c r="B64" s="45" t="s">
        <v>308</v>
      </c>
      <c r="D64" s="307"/>
      <c r="E64" s="308"/>
      <c r="F64" s="307">
        <v>-6718</v>
      </c>
      <c r="G64" s="308" t="s">
        <v>12</v>
      </c>
      <c r="H64" s="399"/>
      <c r="I64" s="497"/>
      <c r="J64" s="491"/>
      <c r="K64" s="40"/>
      <c r="L64" s="453"/>
      <c r="M64" s="305"/>
      <c r="N64" s="306"/>
      <c r="O64" s="307"/>
      <c r="P64" s="308"/>
    </row>
    <row r="65" spans="2:18" x14ac:dyDescent="0.25">
      <c r="B65" s="45" t="s">
        <v>369</v>
      </c>
      <c r="D65" s="307"/>
      <c r="E65" s="308"/>
      <c r="F65" s="307"/>
      <c r="G65" s="308"/>
      <c r="H65" s="399"/>
      <c r="I65" s="497">
        <v>5000000</v>
      </c>
      <c r="J65" s="491" t="s">
        <v>9</v>
      </c>
      <c r="K65" s="40"/>
      <c r="L65" s="453"/>
      <c r="M65" s="305">
        <v>82</v>
      </c>
      <c r="N65" s="306"/>
      <c r="O65" s="307"/>
      <c r="P65" s="308"/>
      <c r="R65" s="29"/>
    </row>
    <row r="66" spans="2:18" x14ac:dyDescent="0.25">
      <c r="B66" s="45" t="s">
        <v>370</v>
      </c>
      <c r="D66" s="307"/>
      <c r="E66" s="308"/>
      <c r="F66" s="307"/>
      <c r="G66" s="308"/>
      <c r="H66" s="399"/>
      <c r="I66" s="497">
        <v>600000</v>
      </c>
      <c r="J66" s="491" t="s">
        <v>9</v>
      </c>
      <c r="K66" s="40"/>
      <c r="L66" s="453"/>
      <c r="M66" s="296">
        <v>83</v>
      </c>
      <c r="N66" s="306"/>
      <c r="O66" s="307"/>
      <c r="P66" s="308"/>
      <c r="R66" s="29"/>
    </row>
    <row r="67" spans="2:18" x14ac:dyDescent="0.25">
      <c r="B67" s="45" t="s">
        <v>371</v>
      </c>
      <c r="D67" s="307"/>
      <c r="E67" s="308"/>
      <c r="F67" s="307"/>
      <c r="G67" s="308"/>
      <c r="H67" s="399"/>
      <c r="I67" s="497">
        <v>100000</v>
      </c>
      <c r="J67" s="491" t="s">
        <v>9</v>
      </c>
      <c r="K67" s="40"/>
      <c r="L67" s="453"/>
      <c r="M67" s="296">
        <v>84</v>
      </c>
      <c r="N67" s="306"/>
      <c r="O67" s="307"/>
      <c r="P67" s="308"/>
      <c r="R67" s="29"/>
    </row>
    <row r="68" spans="2:18" x14ac:dyDescent="0.25">
      <c r="B68" s="45" t="s">
        <v>309</v>
      </c>
      <c r="D68" s="307"/>
      <c r="E68" s="308"/>
      <c r="F68" s="307">
        <v>975000</v>
      </c>
      <c r="G68" s="308" t="s">
        <v>12</v>
      </c>
      <c r="H68" s="399"/>
      <c r="I68" s="497">
        <v>975000</v>
      </c>
      <c r="J68" s="491" t="s">
        <v>12</v>
      </c>
      <c r="K68" s="40"/>
      <c r="L68" s="453" t="s">
        <v>343</v>
      </c>
      <c r="M68" s="296">
        <v>89</v>
      </c>
      <c r="N68" s="306"/>
      <c r="O68" s="307"/>
      <c r="P68" s="308"/>
      <c r="R68" s="29"/>
    </row>
    <row r="69" spans="2:18" x14ac:dyDescent="0.25">
      <c r="B69" s="45" t="s">
        <v>310</v>
      </c>
      <c r="D69" s="307"/>
      <c r="E69" s="308"/>
      <c r="F69" s="307">
        <v>750000</v>
      </c>
      <c r="G69" s="308" t="s">
        <v>9</v>
      </c>
      <c r="H69" s="399"/>
      <c r="I69" s="497">
        <v>750000</v>
      </c>
      <c r="J69" s="491" t="s">
        <v>9</v>
      </c>
      <c r="K69" s="40"/>
      <c r="L69" s="453"/>
      <c r="M69" s="296">
        <v>92</v>
      </c>
      <c r="N69" s="306"/>
      <c r="O69" s="307"/>
      <c r="P69" s="308"/>
      <c r="R69" s="29"/>
    </row>
    <row r="70" spans="2:18" x14ac:dyDescent="0.25">
      <c r="B70" s="45" t="s">
        <v>351</v>
      </c>
      <c r="D70" s="307"/>
      <c r="E70" s="308"/>
      <c r="F70" s="307">
        <v>550000</v>
      </c>
      <c r="G70" s="308" t="s">
        <v>12</v>
      </c>
      <c r="H70" s="399"/>
      <c r="I70" s="497">
        <v>550000</v>
      </c>
      <c r="J70" s="491" t="s">
        <v>12</v>
      </c>
      <c r="K70" s="40"/>
      <c r="L70" s="453"/>
      <c r="M70" s="296">
        <v>93</v>
      </c>
      <c r="N70" s="306"/>
      <c r="O70" s="307"/>
      <c r="P70" s="308"/>
      <c r="R70" s="29"/>
    </row>
    <row r="71" spans="2:18" x14ac:dyDescent="0.25">
      <c r="B71" s="45" t="s">
        <v>372</v>
      </c>
      <c r="D71" s="307"/>
      <c r="E71" s="308"/>
      <c r="F71" s="307">
        <v>465000</v>
      </c>
      <c r="G71" s="308" t="s">
        <v>9</v>
      </c>
      <c r="H71" s="399"/>
      <c r="I71" s="497">
        <v>465000</v>
      </c>
      <c r="J71" s="491" t="s">
        <v>9</v>
      </c>
      <c r="K71" s="40"/>
      <c r="L71" s="453" t="s">
        <v>347</v>
      </c>
      <c r="M71" s="296">
        <v>96</v>
      </c>
      <c r="N71" s="306"/>
      <c r="O71" s="307"/>
      <c r="P71" s="308"/>
      <c r="R71" s="29"/>
    </row>
    <row r="72" spans="2:18" ht="14.25" customHeight="1" x14ac:dyDescent="0.25">
      <c r="B72" s="45" t="s">
        <v>275</v>
      </c>
      <c r="D72" s="307">
        <v>5000000</v>
      </c>
      <c r="E72" s="308" t="s">
        <v>9</v>
      </c>
      <c r="F72" s="307"/>
      <c r="G72" s="308"/>
      <c r="H72" s="399"/>
      <c r="I72" s="497">
        <v>3000000</v>
      </c>
      <c r="J72" s="491" t="s">
        <v>12</v>
      </c>
      <c r="K72" s="40"/>
      <c r="L72" s="453"/>
      <c r="M72" s="300">
        <v>87</v>
      </c>
      <c r="N72" s="306"/>
      <c r="O72" s="307"/>
      <c r="P72" s="308"/>
      <c r="R72" s="29"/>
    </row>
    <row r="73" spans="2:18" x14ac:dyDescent="0.25">
      <c r="B73" s="45" t="s">
        <v>276</v>
      </c>
      <c r="D73" s="307">
        <v>4000000</v>
      </c>
      <c r="E73" s="308" t="s">
        <v>9</v>
      </c>
      <c r="F73" s="307"/>
      <c r="G73" s="308"/>
      <c r="H73" s="399"/>
      <c r="I73" s="497"/>
      <c r="J73" s="491"/>
      <c r="K73" s="40"/>
      <c r="L73" s="453" t="s">
        <v>384</v>
      </c>
      <c r="M73" s="305"/>
      <c r="N73" s="306"/>
      <c r="O73" s="307"/>
      <c r="P73" s="308"/>
    </row>
    <row r="74" spans="2:18" ht="12.75" customHeight="1" x14ac:dyDescent="0.25">
      <c r="B74" s="45" t="s">
        <v>277</v>
      </c>
      <c r="C74" s="29"/>
      <c r="D74" s="50">
        <v>3000000</v>
      </c>
      <c r="E74" s="97" t="s">
        <v>9</v>
      </c>
      <c r="F74" s="50"/>
      <c r="G74" s="97"/>
      <c r="H74" s="397"/>
      <c r="I74" s="488">
        <v>1000000</v>
      </c>
      <c r="J74" s="480" t="s">
        <v>12</v>
      </c>
      <c r="K74" s="40"/>
      <c r="L74" s="458"/>
      <c r="M74" s="305">
        <v>86</v>
      </c>
      <c r="N74" s="297"/>
      <c r="O74" s="50"/>
      <c r="P74" s="97"/>
      <c r="R74" s="29"/>
    </row>
    <row r="75" spans="2:18" ht="12.75" customHeight="1" x14ac:dyDescent="0.25">
      <c r="B75" s="45" t="s">
        <v>278</v>
      </c>
      <c r="C75" s="29"/>
      <c r="D75" s="50">
        <v>2500000</v>
      </c>
      <c r="E75" s="97" t="s">
        <v>12</v>
      </c>
      <c r="F75" s="50"/>
      <c r="G75" s="97"/>
      <c r="H75" s="397"/>
      <c r="I75" s="488">
        <v>2500000</v>
      </c>
      <c r="J75" s="480" t="s">
        <v>12</v>
      </c>
      <c r="K75" s="40"/>
      <c r="L75" s="458"/>
      <c r="M75" s="305">
        <v>85</v>
      </c>
      <c r="N75" s="297"/>
      <c r="O75" s="50"/>
      <c r="P75" s="97"/>
      <c r="R75" s="29"/>
    </row>
    <row r="76" spans="2:18" ht="12.75" customHeight="1" x14ac:dyDescent="0.25">
      <c r="B76" s="45" t="s">
        <v>373</v>
      </c>
      <c r="C76" s="29"/>
      <c r="D76" s="50"/>
      <c r="E76" s="97"/>
      <c r="F76" s="50"/>
      <c r="G76" s="97"/>
      <c r="H76" s="397"/>
      <c r="I76" s="488">
        <v>1700000</v>
      </c>
      <c r="J76" s="480" t="s">
        <v>12</v>
      </c>
      <c r="K76" s="40"/>
      <c r="L76" s="458"/>
      <c r="M76" s="305">
        <v>85</v>
      </c>
      <c r="N76" s="297"/>
      <c r="O76" s="50"/>
      <c r="P76" s="97"/>
      <c r="R76" s="29"/>
    </row>
    <row r="77" spans="2:18" ht="12.75" customHeight="1" x14ac:dyDescent="0.25">
      <c r="B77" s="45" t="s">
        <v>374</v>
      </c>
      <c r="C77" s="29"/>
      <c r="D77" s="50">
        <v>1250000</v>
      </c>
      <c r="E77" s="97" t="s">
        <v>12</v>
      </c>
      <c r="F77" s="50"/>
      <c r="G77" s="97"/>
      <c r="H77" s="397"/>
      <c r="I77" s="488" t="s">
        <v>389</v>
      </c>
      <c r="J77" s="480"/>
      <c r="K77" s="40"/>
      <c r="L77" s="458"/>
      <c r="M77" s="296">
        <v>95</v>
      </c>
      <c r="N77" s="297"/>
      <c r="O77" s="50"/>
      <c r="P77" s="97"/>
      <c r="R77" s="29"/>
    </row>
    <row r="78" spans="2:18" ht="12.75" customHeight="1" x14ac:dyDescent="0.25">
      <c r="B78" s="45" t="s">
        <v>283</v>
      </c>
      <c r="C78" s="29"/>
      <c r="D78" s="50">
        <v>900000</v>
      </c>
      <c r="E78" s="97" t="s">
        <v>12</v>
      </c>
      <c r="F78" s="50"/>
      <c r="G78" s="97"/>
      <c r="H78" s="397"/>
      <c r="I78" s="488">
        <v>900000</v>
      </c>
      <c r="J78" s="480" t="s">
        <v>12</v>
      </c>
      <c r="K78" s="40"/>
      <c r="L78" s="458"/>
      <c r="M78" s="296">
        <v>90</v>
      </c>
      <c r="N78" s="297"/>
      <c r="O78" s="50"/>
      <c r="P78" s="97"/>
      <c r="R78" s="29"/>
    </row>
    <row r="79" spans="2:18" ht="12.75" customHeight="1" x14ac:dyDescent="0.25">
      <c r="B79" s="45" t="s">
        <v>279</v>
      </c>
      <c r="C79" s="29"/>
      <c r="D79" s="50">
        <v>850000</v>
      </c>
      <c r="E79" s="97" t="s">
        <v>9</v>
      </c>
      <c r="F79" s="50">
        <f>D79</f>
        <v>850000</v>
      </c>
      <c r="G79" s="97" t="s">
        <v>9</v>
      </c>
      <c r="H79" s="397"/>
      <c r="I79" s="50">
        <v>850000</v>
      </c>
      <c r="J79" s="490" t="s">
        <v>9</v>
      </c>
      <c r="K79" s="40"/>
      <c r="L79" s="458"/>
      <c r="M79" s="296">
        <v>91</v>
      </c>
      <c r="N79" s="297"/>
      <c r="O79" s="50"/>
      <c r="P79" s="97"/>
      <c r="R79" s="29"/>
    </row>
    <row r="80" spans="2:18" ht="12.75" customHeight="1" x14ac:dyDescent="0.25">
      <c r="B80" s="45" t="s">
        <v>280</v>
      </c>
      <c r="D80" s="50">
        <v>500000</v>
      </c>
      <c r="E80" s="97" t="s">
        <v>12</v>
      </c>
      <c r="F80" s="50"/>
      <c r="G80" s="97"/>
      <c r="H80" s="397"/>
      <c r="I80" s="488">
        <v>500000</v>
      </c>
      <c r="J80" s="480" t="s">
        <v>12</v>
      </c>
      <c r="K80" s="40"/>
      <c r="L80" s="458"/>
      <c r="M80" s="296">
        <v>94</v>
      </c>
      <c r="N80" s="297"/>
      <c r="O80" s="50"/>
      <c r="P80" s="97"/>
      <c r="R80" s="29"/>
    </row>
    <row r="81" spans="2:18" ht="12.75" customHeight="1" x14ac:dyDescent="0.25">
      <c r="B81" s="45" t="s">
        <v>375</v>
      </c>
      <c r="D81" s="50"/>
      <c r="E81" s="97"/>
      <c r="F81" s="50"/>
      <c r="G81" s="97"/>
      <c r="H81" s="397"/>
      <c r="I81" s="488" t="s">
        <v>389</v>
      </c>
      <c r="J81" s="480"/>
      <c r="K81" s="40"/>
      <c r="L81" s="458"/>
      <c r="M81" s="296">
        <v>97</v>
      </c>
      <c r="N81" s="297"/>
      <c r="O81" s="50"/>
      <c r="P81" s="97"/>
      <c r="R81" s="29"/>
    </row>
    <row r="82" spans="2:18" ht="12.75" customHeight="1" x14ac:dyDescent="0.25">
      <c r="B82" s="45" t="s">
        <v>281</v>
      </c>
      <c r="D82" s="50">
        <v>101938</v>
      </c>
      <c r="E82" s="97" t="s">
        <v>9</v>
      </c>
      <c r="F82" s="50">
        <f>D82</f>
        <v>101938</v>
      </c>
      <c r="G82" s="97" t="s">
        <v>9</v>
      </c>
      <c r="H82" s="397"/>
      <c r="I82" s="50">
        <v>101938</v>
      </c>
      <c r="J82" s="490" t="s">
        <v>9</v>
      </c>
      <c r="K82" s="40"/>
      <c r="L82" s="458"/>
      <c r="M82" s="296">
        <v>98</v>
      </c>
      <c r="N82" s="297"/>
      <c r="O82" s="50"/>
      <c r="P82" s="97"/>
      <c r="R82" s="29"/>
    </row>
    <row r="83" spans="2:18" ht="12.75" customHeight="1" x14ac:dyDescent="0.25">
      <c r="B83" s="45" t="s">
        <v>376</v>
      </c>
      <c r="D83" s="50"/>
      <c r="E83" s="97"/>
      <c r="F83" s="50"/>
      <c r="G83" s="97"/>
      <c r="H83" s="397"/>
      <c r="I83" s="50">
        <v>95000</v>
      </c>
      <c r="J83" s="490" t="s">
        <v>9</v>
      </c>
      <c r="K83" s="40"/>
      <c r="L83" s="458"/>
      <c r="M83" s="296">
        <v>99</v>
      </c>
      <c r="N83" s="297"/>
      <c r="O83" s="50"/>
      <c r="P83" s="97"/>
      <c r="R83" s="29"/>
    </row>
    <row r="84" spans="2:18" ht="12.75" customHeight="1" x14ac:dyDescent="0.25">
      <c r="B84" s="45" t="s">
        <v>282</v>
      </c>
      <c r="C84" s="29"/>
      <c r="D84" s="50">
        <v>100000</v>
      </c>
      <c r="E84" s="97" t="s">
        <v>12</v>
      </c>
      <c r="F84" s="50"/>
      <c r="G84" s="97"/>
      <c r="H84" s="397"/>
      <c r="I84" s="488"/>
      <c r="J84" s="480"/>
      <c r="K84" s="40"/>
      <c r="L84" s="458"/>
      <c r="M84" s="300"/>
      <c r="N84" s="297"/>
      <c r="O84" s="50"/>
      <c r="P84" s="97"/>
    </row>
    <row r="85" spans="2:18" ht="12.75" customHeight="1" x14ac:dyDescent="0.25">
      <c r="B85" s="215" t="s">
        <v>140</v>
      </c>
      <c r="C85" s="29"/>
      <c r="D85" s="60">
        <v>1590201</v>
      </c>
      <c r="E85" s="98" t="s">
        <v>9</v>
      </c>
      <c r="F85" s="60"/>
      <c r="G85" s="98"/>
      <c r="H85" s="400"/>
      <c r="I85" s="492">
        <v>400000</v>
      </c>
      <c r="J85" s="481" t="s">
        <v>9</v>
      </c>
      <c r="K85" s="40"/>
      <c r="L85" s="459"/>
      <c r="M85" s="305">
        <v>100</v>
      </c>
      <c r="N85" s="312"/>
      <c r="O85" s="60"/>
      <c r="P85" s="98"/>
      <c r="R85" s="29"/>
    </row>
    <row r="86" spans="2:18" ht="12.75" customHeight="1" x14ac:dyDescent="0.25">
      <c r="B86" s="215" t="s">
        <v>377</v>
      </c>
      <c r="C86" s="29"/>
      <c r="D86" s="60">
        <v>1395547</v>
      </c>
      <c r="E86" s="98" t="s">
        <v>9</v>
      </c>
      <c r="F86" s="60"/>
      <c r="G86" s="98"/>
      <c r="H86" s="400"/>
      <c r="I86" s="492" t="s">
        <v>389</v>
      </c>
      <c r="J86" s="481"/>
      <c r="K86" s="40"/>
      <c r="L86" s="459"/>
      <c r="M86" s="305">
        <v>101</v>
      </c>
      <c r="N86" s="312"/>
      <c r="O86" s="60"/>
      <c r="P86" s="98"/>
      <c r="R86" s="29"/>
    </row>
    <row r="87" spans="2:18" ht="12.75" customHeight="1" x14ac:dyDescent="0.25">
      <c r="B87" s="215" t="s">
        <v>285</v>
      </c>
      <c r="C87" s="29"/>
      <c r="D87" s="60">
        <v>969000</v>
      </c>
      <c r="E87" s="98" t="s">
        <v>9</v>
      </c>
      <c r="F87" s="60">
        <f>D87</f>
        <v>969000</v>
      </c>
      <c r="G87" s="98" t="s">
        <v>9</v>
      </c>
      <c r="H87" s="400"/>
      <c r="I87" s="492">
        <v>969000</v>
      </c>
      <c r="J87" s="481" t="s">
        <v>9</v>
      </c>
      <c r="K87" s="40"/>
      <c r="L87" s="459"/>
      <c r="M87" s="305">
        <v>103</v>
      </c>
      <c r="N87" s="312"/>
      <c r="O87" s="60"/>
      <c r="P87" s="98"/>
      <c r="R87" s="29"/>
    </row>
    <row r="88" spans="2:18" ht="12.75" customHeight="1" x14ac:dyDescent="0.25">
      <c r="B88" s="215" t="s">
        <v>285</v>
      </c>
      <c r="C88" s="29"/>
      <c r="D88" s="60">
        <v>970000</v>
      </c>
      <c r="E88" s="98" t="s">
        <v>12</v>
      </c>
      <c r="F88" s="60"/>
      <c r="G88" s="98"/>
      <c r="H88" s="400"/>
      <c r="I88" s="492"/>
      <c r="J88" s="481"/>
      <c r="K88" s="40"/>
      <c r="L88" s="459"/>
      <c r="M88" s="305"/>
      <c r="N88" s="312"/>
      <c r="O88" s="60"/>
      <c r="P88" s="98"/>
    </row>
    <row r="89" spans="2:18" ht="6" customHeight="1" x14ac:dyDescent="0.25">
      <c r="B89" s="191"/>
      <c r="D89" s="34"/>
      <c r="E89" s="41"/>
      <c r="F89" s="34"/>
      <c r="G89" s="41"/>
      <c r="H89" s="395"/>
      <c r="I89" s="494"/>
      <c r="J89" s="482"/>
      <c r="K89" s="3"/>
      <c r="L89" s="483"/>
      <c r="M89" s="296"/>
      <c r="N89" s="299"/>
      <c r="O89" s="34"/>
      <c r="P89" s="41"/>
    </row>
    <row r="90" spans="2:18" ht="12.75" customHeight="1" x14ac:dyDescent="0.25">
      <c r="B90" s="190" t="s">
        <v>3</v>
      </c>
      <c r="D90" s="39">
        <f>SUM(D62:D89)</f>
        <v>22656450</v>
      </c>
      <c r="E90" s="39"/>
      <c r="F90" s="39">
        <f>SUM(F62:F89)</f>
        <v>4140610</v>
      </c>
      <c r="G90" s="137"/>
      <c r="H90" s="2"/>
      <c r="I90" s="39">
        <f>SUM(I62:I89)</f>
        <v>19827870</v>
      </c>
      <c r="J90" s="485"/>
      <c r="K90" s="3"/>
      <c r="L90" s="495"/>
      <c r="M90" s="292"/>
      <c r="N90" s="292"/>
      <c r="O90" s="39"/>
      <c r="P90" s="137"/>
    </row>
    <row r="91" spans="2:18" ht="5.25" customHeight="1" x14ac:dyDescent="0.25">
      <c r="B91" s="5"/>
      <c r="D91" s="2"/>
      <c r="E91" s="3"/>
      <c r="F91" s="2"/>
      <c r="G91" s="3"/>
      <c r="H91" s="3"/>
      <c r="I91" s="484"/>
      <c r="J91" s="485"/>
      <c r="K91" s="3"/>
      <c r="L91" s="456"/>
      <c r="M91" s="292"/>
      <c r="N91" s="292"/>
      <c r="O91" s="2"/>
    </row>
    <row r="92" spans="2:18" ht="15.75" customHeight="1" x14ac:dyDescent="0.25">
      <c r="B92" s="6" t="s">
        <v>141</v>
      </c>
      <c r="D92" s="2"/>
      <c r="E92" s="3"/>
      <c r="F92" s="2"/>
      <c r="G92" s="3"/>
      <c r="H92" s="3"/>
      <c r="I92" s="484"/>
      <c r="J92" s="485"/>
      <c r="K92" s="3"/>
      <c r="L92" s="456"/>
      <c r="M92" s="292"/>
      <c r="N92" s="292"/>
      <c r="O92" s="2"/>
    </row>
    <row r="93" spans="2:18" x14ac:dyDescent="0.25">
      <c r="B93" s="45"/>
      <c r="C93" s="29"/>
      <c r="D93" s="90"/>
      <c r="E93" s="96"/>
      <c r="F93" s="90"/>
      <c r="G93" s="96"/>
      <c r="H93" s="94"/>
      <c r="I93" s="486"/>
      <c r="J93" s="383"/>
      <c r="K93" s="3"/>
      <c r="L93" s="457"/>
      <c r="M93" s="300"/>
      <c r="N93" s="301"/>
      <c r="O93" s="90"/>
      <c r="P93" s="96"/>
    </row>
    <row r="94" spans="2:18" x14ac:dyDescent="0.25">
      <c r="B94" s="45" t="s">
        <v>378</v>
      </c>
      <c r="C94" s="29"/>
      <c r="D94" s="314" t="s">
        <v>288</v>
      </c>
      <c r="E94" s="286"/>
      <c r="F94" s="314"/>
      <c r="G94" s="286"/>
      <c r="H94" s="3"/>
      <c r="I94" s="498" t="s">
        <v>389</v>
      </c>
      <c r="J94" s="493"/>
      <c r="K94" s="3"/>
      <c r="L94" s="460" t="s">
        <v>388</v>
      </c>
      <c r="M94" s="305">
        <v>105</v>
      </c>
      <c r="N94" s="316"/>
      <c r="O94" s="314"/>
      <c r="P94" s="286"/>
      <c r="R94" s="29"/>
    </row>
    <row r="95" spans="2:18" x14ac:dyDescent="0.25">
      <c r="B95" s="45" t="s">
        <v>379</v>
      </c>
      <c r="C95" s="29"/>
      <c r="D95" s="314" t="s">
        <v>288</v>
      </c>
      <c r="E95" s="286"/>
      <c r="F95" s="314">
        <v>1000000</v>
      </c>
      <c r="G95" s="286" t="s">
        <v>9</v>
      </c>
      <c r="H95" s="3"/>
      <c r="I95" s="498" t="s">
        <v>389</v>
      </c>
      <c r="J95" s="493"/>
      <c r="K95" s="3"/>
      <c r="L95" s="460"/>
      <c r="M95" s="305">
        <v>106</v>
      </c>
      <c r="N95" s="316"/>
      <c r="O95" s="314"/>
      <c r="P95" s="286"/>
      <c r="R95" s="29"/>
    </row>
    <row r="96" spans="2:18" ht="12.75" customHeight="1" x14ac:dyDescent="0.25">
      <c r="B96" s="45" t="s">
        <v>176</v>
      </c>
      <c r="C96" s="29"/>
      <c r="D96" s="50">
        <v>500000</v>
      </c>
      <c r="E96" s="97" t="s">
        <v>9</v>
      </c>
      <c r="F96" s="50">
        <f>D96</f>
        <v>500000</v>
      </c>
      <c r="G96" s="97" t="s">
        <v>9</v>
      </c>
      <c r="H96" s="397"/>
      <c r="I96" s="488">
        <v>500000</v>
      </c>
      <c r="J96" s="480" t="s">
        <v>9</v>
      </c>
      <c r="K96" s="40"/>
      <c r="L96" s="458"/>
      <c r="M96" s="305">
        <v>107</v>
      </c>
      <c r="N96" s="297"/>
      <c r="O96" s="50"/>
      <c r="P96" s="97"/>
      <c r="R96" s="29"/>
    </row>
    <row r="97" spans="2:18" x14ac:dyDescent="0.25">
      <c r="B97" s="45" t="s">
        <v>289</v>
      </c>
      <c r="C97" s="29"/>
      <c r="D97" s="50">
        <v>500000</v>
      </c>
      <c r="E97" s="38" t="s">
        <v>12</v>
      </c>
      <c r="F97" s="50"/>
      <c r="G97" s="38"/>
      <c r="H97" s="3"/>
      <c r="I97" s="498"/>
      <c r="J97" s="493"/>
      <c r="K97" s="3"/>
      <c r="L97" s="458"/>
      <c r="M97" s="305"/>
      <c r="N97" s="316"/>
      <c r="O97" s="50"/>
      <c r="P97" s="38"/>
    </row>
    <row r="98" spans="2:18" x14ac:dyDescent="0.25">
      <c r="B98" s="45" t="s">
        <v>295</v>
      </c>
      <c r="C98" s="29"/>
      <c r="D98" s="50">
        <v>350000</v>
      </c>
      <c r="E98" s="38" t="s">
        <v>12</v>
      </c>
      <c r="F98" s="50"/>
      <c r="G98" s="38"/>
      <c r="H98" s="3"/>
      <c r="I98" s="498">
        <v>350000</v>
      </c>
      <c r="J98" s="493" t="s">
        <v>12</v>
      </c>
      <c r="K98" s="3"/>
      <c r="L98" s="458"/>
      <c r="M98" s="296">
        <v>109</v>
      </c>
      <c r="N98" s="316"/>
      <c r="O98" s="50"/>
      <c r="P98" s="38"/>
      <c r="R98" s="29"/>
    </row>
    <row r="99" spans="2:18" x14ac:dyDescent="0.25">
      <c r="B99" s="45" t="s">
        <v>314</v>
      </c>
      <c r="C99" s="29"/>
      <c r="D99" s="50"/>
      <c r="E99" s="38"/>
      <c r="F99" s="50">
        <v>7000000</v>
      </c>
      <c r="G99" s="38" t="s">
        <v>12</v>
      </c>
      <c r="H99" s="3"/>
      <c r="I99" s="498">
        <v>3000000</v>
      </c>
      <c r="J99" s="493" t="s">
        <v>12</v>
      </c>
      <c r="K99" s="3"/>
      <c r="L99" s="458" t="s">
        <v>352</v>
      </c>
      <c r="M99" s="296">
        <v>104</v>
      </c>
      <c r="N99" s="316"/>
      <c r="O99" s="50"/>
      <c r="P99" s="38"/>
      <c r="R99" s="29"/>
    </row>
    <row r="100" spans="2:18" x14ac:dyDescent="0.25">
      <c r="B100" s="45" t="s">
        <v>313</v>
      </c>
      <c r="C100" s="29"/>
      <c r="D100" s="50"/>
      <c r="E100" s="38"/>
      <c r="F100" s="50">
        <v>500000</v>
      </c>
      <c r="G100" s="38" t="s">
        <v>9</v>
      </c>
      <c r="H100" s="3"/>
      <c r="I100" s="498">
        <v>100000</v>
      </c>
      <c r="J100" s="493" t="s">
        <v>12</v>
      </c>
      <c r="K100" s="3"/>
      <c r="L100" s="458"/>
      <c r="M100" s="296"/>
      <c r="N100" s="316"/>
      <c r="O100" s="50"/>
      <c r="P100" s="38"/>
      <c r="R100" s="29"/>
    </row>
    <row r="101" spans="2:18" x14ac:dyDescent="0.25">
      <c r="B101" s="45" t="s">
        <v>315</v>
      </c>
      <c r="C101" s="29"/>
      <c r="D101" s="50"/>
      <c r="E101" s="38"/>
      <c r="F101" s="50">
        <v>500000</v>
      </c>
      <c r="G101" s="38" t="s">
        <v>12</v>
      </c>
      <c r="H101" s="3"/>
      <c r="I101" s="498">
        <v>500000</v>
      </c>
      <c r="J101" s="493" t="s">
        <v>12</v>
      </c>
      <c r="K101" s="3"/>
      <c r="L101" s="458"/>
      <c r="M101" s="296">
        <v>108</v>
      </c>
      <c r="N101" s="316"/>
      <c r="O101" s="50"/>
      <c r="P101" s="38"/>
      <c r="R101" s="29"/>
    </row>
    <row r="102" spans="2:18" x14ac:dyDescent="0.25">
      <c r="B102" s="45" t="s">
        <v>316</v>
      </c>
      <c r="C102" s="29"/>
      <c r="D102" s="50"/>
      <c r="E102" s="38"/>
      <c r="F102" s="50">
        <v>400000</v>
      </c>
      <c r="G102" s="38" t="s">
        <v>12</v>
      </c>
      <c r="H102" s="3"/>
      <c r="I102" s="498"/>
      <c r="J102" s="493"/>
      <c r="K102" s="3"/>
      <c r="L102" s="458" t="s">
        <v>338</v>
      </c>
      <c r="M102" s="296"/>
      <c r="N102" s="316"/>
      <c r="O102" s="50"/>
      <c r="P102" s="38"/>
    </row>
    <row r="103" spans="2:18" x14ac:dyDescent="0.25">
      <c r="B103" s="45" t="s">
        <v>317</v>
      </c>
      <c r="C103" s="29"/>
      <c r="D103" s="50"/>
      <c r="E103" s="38"/>
      <c r="F103" s="50">
        <v>250000</v>
      </c>
      <c r="G103" s="38" t="s">
        <v>12</v>
      </c>
      <c r="H103" s="3"/>
      <c r="I103" s="498">
        <v>100000</v>
      </c>
      <c r="J103" s="493" t="s">
        <v>12</v>
      </c>
      <c r="K103" s="3"/>
      <c r="L103" s="458"/>
      <c r="M103" s="296">
        <v>111</v>
      </c>
      <c r="N103" s="316"/>
      <c r="O103" s="50"/>
      <c r="P103" s="38"/>
      <c r="R103" s="29"/>
    </row>
    <row r="104" spans="2:18" x14ac:dyDescent="0.25">
      <c r="B104" s="45"/>
      <c r="C104" s="29"/>
      <c r="D104" s="50"/>
      <c r="E104" s="38"/>
      <c r="F104" s="50"/>
      <c r="G104" s="38"/>
      <c r="H104" s="3"/>
      <c r="I104" s="50"/>
      <c r="J104" s="480"/>
      <c r="K104" s="3"/>
      <c r="L104" s="499"/>
      <c r="M104" s="296"/>
      <c r="N104" s="316"/>
      <c r="O104" s="50"/>
      <c r="P104" s="38"/>
    </row>
    <row r="105" spans="2:18" ht="7.5" customHeight="1" x14ac:dyDescent="0.25">
      <c r="B105" s="47"/>
      <c r="D105" s="182"/>
      <c r="E105" s="96"/>
      <c r="F105" s="182"/>
      <c r="G105" s="96"/>
      <c r="H105" s="3"/>
      <c r="I105" s="500"/>
      <c r="J105" s="292"/>
      <c r="K105" s="3"/>
      <c r="L105" s="456"/>
      <c r="M105" s="292"/>
      <c r="N105" s="292"/>
      <c r="O105" s="182"/>
      <c r="P105" s="96"/>
    </row>
    <row r="106" spans="2:18" x14ac:dyDescent="0.25">
      <c r="B106" s="47" t="s">
        <v>4</v>
      </c>
      <c r="D106" s="9">
        <f>SUM(D93:D105)</f>
        <v>1350000</v>
      </c>
      <c r="E106" s="49"/>
      <c r="F106" s="9">
        <f>SUM(F93:F105)</f>
        <v>10150000</v>
      </c>
      <c r="G106" s="414"/>
      <c r="H106" s="3"/>
      <c r="I106" s="9">
        <f>SUM(I93:I105)</f>
        <v>4550000</v>
      </c>
      <c r="J106" s="501"/>
      <c r="K106" s="10"/>
      <c r="L106" s="456"/>
      <c r="M106" s="292"/>
      <c r="N106" s="292"/>
      <c r="O106" s="9"/>
      <c r="P106" s="49"/>
    </row>
    <row r="107" spans="2:18" ht="6" customHeight="1" x14ac:dyDescent="0.25">
      <c r="B107" s="47"/>
      <c r="D107" s="11"/>
      <c r="E107" s="23"/>
      <c r="F107" s="11"/>
      <c r="G107" s="23"/>
      <c r="H107" s="10"/>
      <c r="I107" s="500"/>
      <c r="J107" s="292"/>
      <c r="K107" s="10"/>
      <c r="L107" s="456"/>
      <c r="M107" s="292"/>
      <c r="N107" s="292"/>
      <c r="O107" s="11"/>
      <c r="P107" s="23"/>
    </row>
    <row r="108" spans="2:18" ht="6" customHeight="1" x14ac:dyDescent="0.25">
      <c r="B108" s="48"/>
      <c r="D108" s="26"/>
      <c r="E108" s="25"/>
      <c r="F108" s="26"/>
      <c r="G108" s="25"/>
      <c r="H108" s="3"/>
      <c r="I108" s="500"/>
      <c r="J108" s="292"/>
      <c r="K108" s="3"/>
      <c r="L108" s="456"/>
      <c r="M108" s="292"/>
      <c r="N108" s="292"/>
      <c r="O108" s="26"/>
      <c r="P108" s="25"/>
    </row>
    <row r="109" spans="2:18" ht="8.1" customHeight="1" thickBot="1" x14ac:dyDescent="0.3">
      <c r="B109" s="14"/>
      <c r="D109" s="2"/>
      <c r="E109" s="3"/>
      <c r="F109" s="2"/>
      <c r="G109" s="3"/>
      <c r="H109" s="3"/>
      <c r="I109" s="500"/>
      <c r="J109" s="292"/>
      <c r="K109" s="32"/>
      <c r="L109" s="456"/>
      <c r="M109" s="292"/>
      <c r="N109" s="292"/>
      <c r="O109" s="2"/>
    </row>
    <row r="110" spans="2:18" ht="17.399999999999999" customHeight="1" thickBot="1" x14ac:dyDescent="0.3">
      <c r="B110" s="51" t="s">
        <v>17</v>
      </c>
      <c r="D110" s="2"/>
      <c r="E110" s="3"/>
      <c r="F110" s="2"/>
      <c r="G110" s="3"/>
      <c r="H110" s="3"/>
      <c r="I110" s="500"/>
      <c r="J110" s="292"/>
      <c r="K110" s="32"/>
      <c r="L110" s="456"/>
      <c r="M110" s="292"/>
      <c r="N110" s="292"/>
      <c r="O110" s="2"/>
    </row>
    <row r="111" spans="2:18" ht="12.75" customHeight="1" x14ac:dyDescent="0.25">
      <c r="B111" s="35" t="s">
        <v>233</v>
      </c>
      <c r="D111" s="30">
        <f>292844077+299879+1275795+291214</f>
        <v>294710965</v>
      </c>
      <c r="E111" s="96" t="s">
        <v>9</v>
      </c>
      <c r="F111" s="30">
        <v>99437586</v>
      </c>
      <c r="G111" s="96" t="s">
        <v>9</v>
      </c>
      <c r="H111" s="94"/>
      <c r="I111" s="486">
        <v>176355943</v>
      </c>
      <c r="J111" s="383" t="s">
        <v>9</v>
      </c>
      <c r="K111" s="3"/>
      <c r="L111" s="457"/>
      <c r="M111" s="300">
        <v>35</v>
      </c>
      <c r="N111" s="301"/>
      <c r="O111" s="30"/>
      <c r="P111" s="96"/>
      <c r="R111" s="29"/>
    </row>
    <row r="112" spans="2:18" x14ac:dyDescent="0.25">
      <c r="B112" s="35" t="s">
        <v>52</v>
      </c>
      <c r="D112" s="33">
        <v>7604751</v>
      </c>
      <c r="E112" s="37"/>
      <c r="F112" s="33">
        <v>1345225</v>
      </c>
      <c r="G112" s="37" t="s">
        <v>9</v>
      </c>
      <c r="H112" s="7"/>
      <c r="I112" s="497">
        <v>4156018</v>
      </c>
      <c r="J112" s="491" t="s">
        <v>9</v>
      </c>
      <c r="K112" s="3"/>
      <c r="L112" s="453"/>
      <c r="M112" s="305">
        <v>36</v>
      </c>
      <c r="N112" s="306"/>
      <c r="O112" s="33"/>
      <c r="P112" s="37"/>
      <c r="R112" s="29"/>
    </row>
    <row r="113" spans="2:18" x14ac:dyDescent="0.25">
      <c r="B113" s="35" t="s">
        <v>61</v>
      </c>
      <c r="D113" s="33">
        <v>12090508</v>
      </c>
      <c r="E113" s="37"/>
      <c r="F113" s="33">
        <v>7112063</v>
      </c>
      <c r="G113" s="37" t="s">
        <v>9</v>
      </c>
      <c r="H113" s="7"/>
      <c r="I113" s="497">
        <v>11379301</v>
      </c>
      <c r="J113" s="491" t="s">
        <v>9</v>
      </c>
      <c r="K113" s="3"/>
      <c r="L113" s="453"/>
      <c r="M113" s="305">
        <v>38</v>
      </c>
      <c r="N113" s="306"/>
      <c r="O113" s="33"/>
      <c r="P113" s="37"/>
      <c r="R113" s="29"/>
    </row>
    <row r="114" spans="2:18" x14ac:dyDescent="0.25">
      <c r="B114" s="35" t="s">
        <v>298</v>
      </c>
      <c r="D114" s="33">
        <v>5874500</v>
      </c>
      <c r="E114" s="37"/>
      <c r="F114" s="33">
        <v>3455588</v>
      </c>
      <c r="G114" s="37" t="s">
        <v>9</v>
      </c>
      <c r="H114" s="7"/>
      <c r="I114" s="497">
        <v>5528941</v>
      </c>
      <c r="J114" s="491" t="s">
        <v>9</v>
      </c>
      <c r="K114" s="3"/>
      <c r="L114" s="453"/>
      <c r="M114" s="305">
        <v>37</v>
      </c>
      <c r="N114" s="306"/>
      <c r="O114" s="33"/>
      <c r="P114" s="37"/>
      <c r="R114" s="29"/>
    </row>
    <row r="115" spans="2:18" ht="13.5" customHeight="1" x14ac:dyDescent="0.25">
      <c r="B115" s="35" t="s">
        <v>299</v>
      </c>
      <c r="D115" s="33">
        <v>66327685</v>
      </c>
      <c r="E115" s="37"/>
      <c r="F115" s="33">
        <v>40114455</v>
      </c>
      <c r="G115" s="37" t="s">
        <v>9</v>
      </c>
      <c r="H115" s="7"/>
      <c r="I115" s="497">
        <v>64183128</v>
      </c>
      <c r="J115" s="491" t="s">
        <v>9</v>
      </c>
      <c r="K115" s="3"/>
      <c r="L115" s="453"/>
      <c r="M115" s="305">
        <v>39</v>
      </c>
      <c r="N115" s="306"/>
      <c r="O115" s="33"/>
      <c r="P115" s="37"/>
      <c r="R115" s="29"/>
    </row>
    <row r="116" spans="2:18" ht="12.75" customHeight="1" x14ac:dyDescent="0.25">
      <c r="B116" s="43" t="s">
        <v>248</v>
      </c>
      <c r="D116" s="31">
        <v>8000000</v>
      </c>
      <c r="E116" s="38" t="s">
        <v>9</v>
      </c>
      <c r="F116" s="31"/>
      <c r="G116" s="38"/>
      <c r="H116" s="394"/>
      <c r="I116" s="488"/>
      <c r="J116" s="480"/>
      <c r="K116" s="3"/>
      <c r="L116" s="458"/>
      <c r="M116" s="296"/>
      <c r="N116" s="297"/>
      <c r="O116" s="31"/>
      <c r="P116" s="38"/>
      <c r="R116" s="29"/>
    </row>
    <row r="117" spans="2:18" ht="12.75" customHeight="1" x14ac:dyDescent="0.25">
      <c r="B117" s="43" t="s">
        <v>249</v>
      </c>
      <c r="D117" s="31">
        <v>10000000</v>
      </c>
      <c r="E117" s="38" t="s">
        <v>9</v>
      </c>
      <c r="F117" s="31"/>
      <c r="G117" s="38"/>
      <c r="H117" s="394"/>
      <c r="I117" s="488"/>
      <c r="J117" s="480"/>
      <c r="K117" s="3"/>
      <c r="L117" s="458"/>
      <c r="M117" s="296"/>
      <c r="N117" s="297"/>
      <c r="O117" s="31"/>
      <c r="P117" s="38"/>
      <c r="R117" s="29"/>
    </row>
    <row r="118" spans="2:18" ht="12.75" customHeight="1" x14ac:dyDescent="0.25">
      <c r="B118" s="43" t="s">
        <v>250</v>
      </c>
      <c r="D118" s="31">
        <v>4716932</v>
      </c>
      <c r="E118" s="38" t="s">
        <v>9</v>
      </c>
      <c r="F118" s="31"/>
      <c r="G118" s="38"/>
      <c r="H118" s="394"/>
      <c r="I118" s="488">
        <v>4716932</v>
      </c>
      <c r="J118" s="480" t="s">
        <v>9</v>
      </c>
      <c r="K118" s="3"/>
      <c r="L118" s="458"/>
      <c r="M118" s="296">
        <v>40</v>
      </c>
      <c r="N118" s="297"/>
      <c r="O118" s="31"/>
      <c r="P118" s="38"/>
      <c r="R118" s="29"/>
    </row>
    <row r="119" spans="2:18" ht="7.5" customHeight="1" x14ac:dyDescent="0.25">
      <c r="B119" s="43"/>
      <c r="D119" s="31"/>
      <c r="E119" s="38"/>
      <c r="F119" s="31"/>
      <c r="G119" s="38"/>
      <c r="H119" s="394"/>
      <c r="I119" s="488"/>
      <c r="J119" s="480"/>
      <c r="K119" s="3"/>
      <c r="L119" s="458"/>
      <c r="M119" s="296"/>
      <c r="N119" s="297"/>
      <c r="O119" s="31"/>
      <c r="P119" s="38"/>
    </row>
    <row r="120" spans="2:18" ht="12.75" customHeight="1" x14ac:dyDescent="0.25">
      <c r="B120" s="43" t="s">
        <v>21</v>
      </c>
      <c r="D120" s="192">
        <v>69658231</v>
      </c>
      <c r="E120" s="38" t="s">
        <v>9</v>
      </c>
      <c r="F120" s="192">
        <v>61299244</v>
      </c>
      <c r="G120" s="38" t="s">
        <v>9</v>
      </c>
      <c r="H120" s="394"/>
      <c r="I120" s="488">
        <v>61299244</v>
      </c>
      <c r="J120" s="480" t="s">
        <v>9</v>
      </c>
      <c r="K120" s="3"/>
      <c r="L120" s="502"/>
      <c r="M120" s="296">
        <v>45</v>
      </c>
      <c r="N120" s="297"/>
      <c r="O120" s="192"/>
      <c r="P120" s="38"/>
      <c r="R120" s="29"/>
    </row>
    <row r="121" spans="2:18" ht="12.75" customHeight="1" x14ac:dyDescent="0.25">
      <c r="B121" s="43" t="s">
        <v>21</v>
      </c>
      <c r="D121" s="192"/>
      <c r="E121" s="38"/>
      <c r="F121" s="192">
        <v>20897469</v>
      </c>
      <c r="G121" s="38" t="s">
        <v>12</v>
      </c>
      <c r="H121" s="394"/>
      <c r="I121" s="488">
        <v>83490040</v>
      </c>
      <c r="J121" s="480" t="s">
        <v>12</v>
      </c>
      <c r="K121" s="3"/>
      <c r="L121" s="502"/>
      <c r="M121" s="296">
        <v>45</v>
      </c>
      <c r="N121" s="297"/>
      <c r="O121" s="192"/>
      <c r="P121" s="38"/>
      <c r="R121" s="29"/>
    </row>
    <row r="122" spans="2:18" ht="12.75" customHeight="1" x14ac:dyDescent="0.25">
      <c r="B122" s="43" t="s">
        <v>24</v>
      </c>
      <c r="D122" s="31">
        <v>39207511</v>
      </c>
      <c r="E122" s="38" t="s">
        <v>9</v>
      </c>
      <c r="F122" s="31">
        <v>24435457</v>
      </c>
      <c r="G122" s="38" t="s">
        <v>9</v>
      </c>
      <c r="H122" s="394"/>
      <c r="I122" s="488">
        <v>24435457</v>
      </c>
      <c r="J122" s="480" t="s">
        <v>9</v>
      </c>
      <c r="K122" s="3"/>
      <c r="L122" s="458"/>
      <c r="M122" s="296">
        <v>47</v>
      </c>
      <c r="N122" s="297"/>
      <c r="O122" s="31"/>
      <c r="P122" s="38"/>
      <c r="R122" s="29"/>
    </row>
    <row r="123" spans="2:18" ht="8.25" customHeight="1" x14ac:dyDescent="0.25">
      <c r="B123" s="35"/>
      <c r="D123" s="31"/>
      <c r="E123" s="38"/>
      <c r="F123" s="31"/>
      <c r="G123" s="38"/>
      <c r="H123" s="394"/>
      <c r="I123" s="488"/>
      <c r="J123" s="480"/>
      <c r="K123" s="3"/>
      <c r="L123" s="458"/>
      <c r="M123" s="296"/>
      <c r="N123" s="297"/>
      <c r="O123" s="31"/>
      <c r="P123" s="38"/>
    </row>
    <row r="124" spans="2:18" ht="12.75" customHeight="1" x14ac:dyDescent="0.25">
      <c r="B124" s="45" t="s">
        <v>36</v>
      </c>
      <c r="D124" s="50">
        <v>2645324</v>
      </c>
      <c r="E124" s="38" t="s">
        <v>9</v>
      </c>
      <c r="F124" s="50">
        <v>1551115</v>
      </c>
      <c r="G124" s="38" t="s">
        <v>9</v>
      </c>
      <c r="H124" s="394"/>
      <c r="I124" s="488">
        <v>2716927</v>
      </c>
      <c r="J124" s="480" t="s">
        <v>9</v>
      </c>
      <c r="K124" s="40"/>
      <c r="L124" s="458"/>
      <c r="M124" s="296">
        <v>42</v>
      </c>
      <c r="N124" s="297"/>
      <c r="O124" s="50"/>
      <c r="P124" s="38"/>
      <c r="R124" s="29"/>
    </row>
    <row r="125" spans="2:18" ht="12.75" customHeight="1" x14ac:dyDescent="0.25">
      <c r="B125" s="45" t="s">
        <v>300</v>
      </c>
      <c r="D125" s="60"/>
      <c r="E125" s="53"/>
      <c r="F125" s="60">
        <v>14512</v>
      </c>
      <c r="G125" s="53" t="s">
        <v>9</v>
      </c>
      <c r="H125" s="163"/>
      <c r="I125" s="488">
        <v>14512</v>
      </c>
      <c r="J125" s="480" t="s">
        <v>9</v>
      </c>
      <c r="K125" s="40"/>
      <c r="L125" s="459"/>
      <c r="M125" s="296">
        <v>44</v>
      </c>
      <c r="N125" s="297"/>
      <c r="O125" s="60"/>
      <c r="P125" s="53"/>
      <c r="R125" s="29"/>
    </row>
    <row r="126" spans="2:18" ht="12.75" customHeight="1" x14ac:dyDescent="0.25">
      <c r="B126" s="45" t="s">
        <v>251</v>
      </c>
      <c r="D126" s="60">
        <v>622429</v>
      </c>
      <c r="E126" s="53" t="s">
        <v>9</v>
      </c>
      <c r="F126" s="60">
        <v>1244859</v>
      </c>
      <c r="G126" s="53" t="s">
        <v>9</v>
      </c>
      <c r="H126" s="163"/>
      <c r="I126" s="488">
        <v>933644</v>
      </c>
      <c r="J126" s="480" t="s">
        <v>9</v>
      </c>
      <c r="K126" s="40"/>
      <c r="L126" s="459"/>
      <c r="M126" s="296">
        <v>43</v>
      </c>
      <c r="N126" s="297"/>
      <c r="O126" s="60"/>
      <c r="P126" s="53"/>
      <c r="R126" s="29"/>
    </row>
    <row r="127" spans="2:18" ht="8.25" customHeight="1" x14ac:dyDescent="0.25">
      <c r="B127" s="45"/>
      <c r="D127" s="60"/>
      <c r="E127" s="53"/>
      <c r="F127" s="60"/>
      <c r="G127" s="53"/>
      <c r="H127" s="163"/>
      <c r="I127" s="488"/>
      <c r="J127" s="480"/>
      <c r="K127" s="40"/>
      <c r="L127" s="459"/>
      <c r="M127" s="296"/>
      <c r="N127" s="297"/>
      <c r="O127" s="60"/>
      <c r="P127" s="53"/>
    </row>
    <row r="128" spans="2:18" ht="12.75" customHeight="1" x14ac:dyDescent="0.25">
      <c r="B128" s="45" t="s">
        <v>22</v>
      </c>
      <c r="D128" s="60">
        <v>476629</v>
      </c>
      <c r="E128" s="98" t="s">
        <v>9</v>
      </c>
      <c r="F128" s="60">
        <v>419433</v>
      </c>
      <c r="G128" s="98" t="s">
        <v>9</v>
      </c>
      <c r="H128" s="400"/>
      <c r="I128" s="488">
        <v>419433</v>
      </c>
      <c r="J128" s="480" t="s">
        <v>9</v>
      </c>
      <c r="K128" s="40"/>
      <c r="L128" s="459"/>
      <c r="M128" s="296">
        <v>46</v>
      </c>
      <c r="N128" s="297"/>
      <c r="O128" s="60"/>
      <c r="P128" s="98"/>
      <c r="R128" s="29"/>
    </row>
    <row r="129" spans="2:18" ht="12.75" customHeight="1" x14ac:dyDescent="0.25">
      <c r="B129" s="45" t="s">
        <v>22</v>
      </c>
      <c r="D129" s="60"/>
      <c r="E129" s="98"/>
      <c r="F129" s="60">
        <v>142989</v>
      </c>
      <c r="G129" s="98" t="s">
        <v>9</v>
      </c>
      <c r="H129" s="400"/>
      <c r="I129" s="488">
        <v>571954</v>
      </c>
      <c r="J129" s="480" t="s">
        <v>12</v>
      </c>
      <c r="K129" s="40"/>
      <c r="L129" s="459"/>
      <c r="M129" s="296">
        <v>46</v>
      </c>
      <c r="N129" s="297"/>
      <c r="O129" s="60"/>
      <c r="P129" s="98"/>
      <c r="R129" s="29"/>
    </row>
    <row r="130" spans="2:18" ht="12.75" customHeight="1" x14ac:dyDescent="0.25">
      <c r="B130" s="45" t="s">
        <v>23</v>
      </c>
      <c r="D130" s="60">
        <v>184777</v>
      </c>
      <c r="E130" s="98" t="s">
        <v>9</v>
      </c>
      <c r="F130" s="60">
        <v>115036</v>
      </c>
      <c r="G130" s="98" t="s">
        <v>9</v>
      </c>
      <c r="H130" s="400"/>
      <c r="I130" s="488">
        <v>115036</v>
      </c>
      <c r="J130" s="480" t="s">
        <v>9</v>
      </c>
      <c r="K130" s="40"/>
      <c r="L130" s="459"/>
      <c r="M130" s="296">
        <v>48</v>
      </c>
      <c r="N130" s="297"/>
      <c r="O130" s="60"/>
      <c r="P130" s="98"/>
      <c r="R130" s="29"/>
    </row>
    <row r="131" spans="2:18" ht="5.25" customHeight="1" x14ac:dyDescent="0.25">
      <c r="B131" s="215"/>
      <c r="D131" s="314"/>
      <c r="E131" s="393"/>
      <c r="F131" s="314"/>
      <c r="G131" s="393"/>
      <c r="H131" s="40"/>
      <c r="I131" s="503"/>
      <c r="J131" s="482"/>
      <c r="K131" s="40"/>
      <c r="L131" s="460"/>
      <c r="M131" s="298"/>
      <c r="N131" s="299"/>
      <c r="O131" s="314"/>
      <c r="P131" s="393"/>
    </row>
    <row r="132" spans="2:18" ht="14.4" customHeight="1" x14ac:dyDescent="0.25">
      <c r="B132" s="46" t="s">
        <v>18</v>
      </c>
      <c r="D132" s="39">
        <f>SUM(D111:D130)</f>
        <v>522120242</v>
      </c>
      <c r="E132" s="95"/>
      <c r="F132" s="39">
        <f>SUM(F111:F130)</f>
        <v>261585031</v>
      </c>
      <c r="G132" s="95"/>
      <c r="H132" s="3"/>
      <c r="I132" s="39">
        <f>SUM(I111:I130)</f>
        <v>440316510</v>
      </c>
      <c r="J132" s="95"/>
      <c r="K132" s="91"/>
      <c r="L132" s="495"/>
      <c r="M132" s="292"/>
      <c r="N132" s="292"/>
      <c r="O132" s="39"/>
      <c r="P132" s="95"/>
    </row>
    <row r="133" spans="2:18" ht="9.75" customHeight="1" x14ac:dyDescent="0.25">
      <c r="B133" s="5"/>
      <c r="D133" s="2"/>
      <c r="E133" s="3"/>
      <c r="F133" s="2"/>
      <c r="G133" s="3"/>
      <c r="H133" s="3"/>
      <c r="I133" s="2"/>
      <c r="J133" s="3"/>
      <c r="K133" s="91"/>
      <c r="L133" s="456"/>
      <c r="M133" s="292"/>
      <c r="N133" s="292"/>
      <c r="O133" s="2"/>
    </row>
    <row r="134" spans="2:18" x14ac:dyDescent="0.25">
      <c r="B134" s="47" t="s">
        <v>5</v>
      </c>
      <c r="D134" s="12">
        <f>D106+D90+D58+D132</f>
        <v>797880161</v>
      </c>
      <c r="E134" s="1"/>
      <c r="F134" s="12">
        <f>F106+F90+F58+F132</f>
        <v>406848705</v>
      </c>
      <c r="G134" s="1"/>
      <c r="H134" s="3"/>
      <c r="I134" s="12">
        <f>I106+I90+I58+I132</f>
        <v>630206764</v>
      </c>
      <c r="J134" s="1"/>
      <c r="K134" s="3"/>
      <c r="L134" s="456"/>
      <c r="M134" s="292"/>
      <c r="N134" s="292"/>
      <c r="O134" s="12"/>
      <c r="P134" s="1"/>
      <c r="R134" s="179"/>
    </row>
    <row r="135" spans="2:18" ht="6.75" customHeight="1" x14ac:dyDescent="0.25">
      <c r="B135" s="47"/>
      <c r="D135" s="8"/>
      <c r="E135" s="1"/>
      <c r="F135" s="8"/>
      <c r="G135" s="1"/>
      <c r="H135" s="3"/>
      <c r="I135" s="8"/>
      <c r="J135" s="1"/>
      <c r="K135" s="3"/>
      <c r="L135" s="456"/>
      <c r="M135" s="292"/>
      <c r="N135" s="292"/>
      <c r="O135" s="8"/>
      <c r="P135" s="1"/>
    </row>
    <row r="136" spans="2:18" x14ac:dyDescent="0.25">
      <c r="B136" s="46" t="s">
        <v>6</v>
      </c>
      <c r="D136" s="12">
        <f>D134+D5</f>
        <v>13659993938</v>
      </c>
      <c r="E136" s="1"/>
      <c r="F136" s="12">
        <f>F134+F5</f>
        <v>13268962482</v>
      </c>
      <c r="G136" s="1"/>
      <c r="H136" s="3"/>
      <c r="I136" s="12">
        <f>I134+I5</f>
        <v>13492320541</v>
      </c>
      <c r="J136" s="1"/>
      <c r="K136" s="3"/>
      <c r="L136" s="456"/>
      <c r="M136" s="292"/>
      <c r="N136" s="292"/>
      <c r="O136" s="12"/>
      <c r="P136" s="1"/>
      <c r="R136" s="28"/>
    </row>
    <row r="137" spans="2:18" ht="8.25" customHeight="1" x14ac:dyDescent="0.25">
      <c r="B137" s="5"/>
      <c r="C137" s="28"/>
      <c r="D137" s="2"/>
      <c r="E137" s="3"/>
      <c r="F137" s="2"/>
      <c r="G137" s="3"/>
      <c r="H137" s="3"/>
      <c r="I137" s="500"/>
      <c r="J137" s="292"/>
      <c r="K137" s="91"/>
      <c r="L137" s="456"/>
      <c r="M137" s="293"/>
      <c r="N137" s="292"/>
      <c r="O137" s="2"/>
    </row>
    <row r="138" spans="2:18" ht="10.5" customHeight="1" x14ac:dyDescent="0.25">
      <c r="B138" s="13" t="s">
        <v>293</v>
      </c>
      <c r="D138" s="2"/>
      <c r="E138" s="3"/>
      <c r="F138" s="2"/>
      <c r="G138" s="3"/>
      <c r="H138" s="3"/>
      <c r="I138" s="500"/>
      <c r="J138" s="292"/>
      <c r="K138" s="3"/>
      <c r="L138" s="456"/>
      <c r="M138" s="292"/>
      <c r="N138" s="292"/>
      <c r="O138" s="2"/>
    </row>
    <row r="139" spans="2:18" ht="5.25" customHeight="1" x14ac:dyDescent="0.25">
      <c r="B139" s="69"/>
      <c r="C139" s="29"/>
      <c r="D139" s="30"/>
      <c r="E139" s="96"/>
      <c r="F139" s="30"/>
      <c r="G139" s="96"/>
      <c r="H139" s="94"/>
      <c r="I139" s="504"/>
      <c r="J139" s="301"/>
      <c r="K139" s="3"/>
      <c r="L139" s="457"/>
      <c r="M139" s="300"/>
      <c r="N139" s="301"/>
      <c r="O139" s="30"/>
      <c r="P139" s="96"/>
    </row>
    <row r="140" spans="2:18" x14ac:dyDescent="0.25">
      <c r="B140" s="439" t="s">
        <v>258</v>
      </c>
      <c r="C140" s="29"/>
      <c r="D140" s="31">
        <v>1000000</v>
      </c>
      <c r="E140" s="38" t="s">
        <v>9</v>
      </c>
      <c r="F140" s="31">
        <v>1000000</v>
      </c>
      <c r="G140" s="38" t="s">
        <v>9</v>
      </c>
      <c r="H140" s="3"/>
      <c r="I140" s="31">
        <v>1000000</v>
      </c>
      <c r="J140" s="480" t="s">
        <v>9</v>
      </c>
      <c r="K140" s="3"/>
      <c r="L140" s="458"/>
      <c r="M140" s="315">
        <v>60</v>
      </c>
      <c r="N140" s="316"/>
      <c r="O140" s="287"/>
      <c r="P140" s="286"/>
      <c r="R140" s="29"/>
    </row>
    <row r="141" spans="2:18" x14ac:dyDescent="0.25">
      <c r="B141" s="439" t="s">
        <v>258</v>
      </c>
      <c r="C141" s="29"/>
      <c r="D141" s="31"/>
      <c r="E141" s="38"/>
      <c r="F141" s="31">
        <v>10000000</v>
      </c>
      <c r="G141" s="38" t="s">
        <v>12</v>
      </c>
      <c r="H141" s="3"/>
      <c r="I141" s="31">
        <v>10000000</v>
      </c>
      <c r="J141" s="480" t="s">
        <v>12</v>
      </c>
      <c r="K141" s="3"/>
      <c r="L141" s="458"/>
      <c r="M141" s="315">
        <v>60</v>
      </c>
      <c r="N141" s="316"/>
      <c r="O141" s="287"/>
      <c r="P141" s="286"/>
      <c r="R141" s="29"/>
    </row>
    <row r="142" spans="2:18" x14ac:dyDescent="0.25">
      <c r="B142" s="439" t="s">
        <v>66</v>
      </c>
      <c r="C142" s="29"/>
      <c r="D142" s="31">
        <v>20000000</v>
      </c>
      <c r="E142" s="38" t="s">
        <v>9</v>
      </c>
      <c r="F142" s="31">
        <f>D142</f>
        <v>20000000</v>
      </c>
      <c r="G142" s="38" t="s">
        <v>9</v>
      </c>
      <c r="H142" s="3"/>
      <c r="I142" s="31">
        <v>20000000</v>
      </c>
      <c r="J142" s="480" t="s">
        <v>9</v>
      </c>
      <c r="K142" s="3"/>
      <c r="L142" s="458"/>
      <c r="M142" s="315">
        <v>55</v>
      </c>
      <c r="N142" s="316"/>
      <c r="O142" s="287"/>
      <c r="P142" s="286"/>
      <c r="R142" s="29"/>
    </row>
    <row r="143" spans="2:18" x14ac:dyDescent="0.25">
      <c r="B143" s="439" t="s">
        <v>254</v>
      </c>
      <c r="C143" s="29"/>
      <c r="D143" s="31">
        <v>46000000</v>
      </c>
      <c r="E143" s="38" t="s">
        <v>9</v>
      </c>
      <c r="F143" s="31"/>
      <c r="G143" s="38"/>
      <c r="H143" s="3"/>
      <c r="I143" s="31"/>
      <c r="J143" s="480"/>
      <c r="K143" s="3"/>
      <c r="L143" s="458"/>
      <c r="M143" s="315"/>
      <c r="N143" s="316"/>
      <c r="O143" s="287"/>
      <c r="P143" s="286"/>
    </row>
    <row r="144" spans="2:18" x14ac:dyDescent="0.25">
      <c r="B144" s="439" t="s">
        <v>234</v>
      </c>
      <c r="C144" s="29"/>
      <c r="D144" s="31">
        <v>60000000</v>
      </c>
      <c r="E144" s="38" t="s">
        <v>12</v>
      </c>
      <c r="F144" s="31">
        <f>D144</f>
        <v>60000000</v>
      </c>
      <c r="G144" s="38" t="s">
        <v>12</v>
      </c>
      <c r="H144" s="3"/>
      <c r="I144" s="31">
        <f>19000000+1300000</f>
        <v>20300000</v>
      </c>
      <c r="J144" s="480" t="s">
        <v>9</v>
      </c>
      <c r="K144" s="3"/>
      <c r="L144" s="458"/>
      <c r="M144" s="315">
        <v>54</v>
      </c>
      <c r="N144" s="316"/>
      <c r="O144" s="287"/>
      <c r="P144" s="286"/>
      <c r="R144" s="29"/>
    </row>
    <row r="145" spans="2:18" x14ac:dyDescent="0.25">
      <c r="B145" s="439" t="s">
        <v>234</v>
      </c>
      <c r="C145" s="29"/>
      <c r="D145" s="31">
        <v>19000000</v>
      </c>
      <c r="E145" s="38" t="s">
        <v>9</v>
      </c>
      <c r="F145" s="31">
        <f>D145</f>
        <v>19000000</v>
      </c>
      <c r="G145" s="38" t="s">
        <v>9</v>
      </c>
      <c r="H145" s="3"/>
      <c r="I145" s="31">
        <v>60000000</v>
      </c>
      <c r="J145" s="480" t="s">
        <v>12</v>
      </c>
      <c r="K145" s="3"/>
      <c r="L145" s="458"/>
      <c r="M145" s="315">
        <v>54</v>
      </c>
      <c r="N145" s="316"/>
      <c r="O145" s="287"/>
      <c r="P145" s="286"/>
      <c r="R145" s="29"/>
    </row>
    <row r="146" spans="2:18" x14ac:dyDescent="0.25">
      <c r="B146" s="439" t="s">
        <v>291</v>
      </c>
      <c r="C146" s="29"/>
      <c r="D146" s="31">
        <v>2500000</v>
      </c>
      <c r="E146" s="38" t="s">
        <v>9</v>
      </c>
      <c r="F146" s="31"/>
      <c r="G146" s="38"/>
      <c r="H146" s="3"/>
      <c r="I146" s="31"/>
      <c r="J146" s="480"/>
      <c r="K146" s="3"/>
      <c r="L146" s="458"/>
      <c r="M146" s="315"/>
      <c r="N146" s="316"/>
      <c r="O146" s="287"/>
      <c r="P146" s="286"/>
    </row>
    <row r="147" spans="2:18" x14ac:dyDescent="0.25">
      <c r="B147" s="439" t="s">
        <v>290</v>
      </c>
      <c r="C147" s="29"/>
      <c r="D147" s="31">
        <v>7800000</v>
      </c>
      <c r="E147" s="38" t="s">
        <v>12</v>
      </c>
      <c r="F147" s="31"/>
      <c r="G147" s="38"/>
      <c r="H147" s="3"/>
      <c r="I147" s="31">
        <v>10000000</v>
      </c>
      <c r="J147" s="480" t="s">
        <v>12</v>
      </c>
      <c r="K147" s="3"/>
      <c r="L147" s="458"/>
      <c r="M147" s="315">
        <v>58</v>
      </c>
      <c r="N147" s="316"/>
      <c r="O147" s="287"/>
      <c r="P147" s="286"/>
    </row>
    <row r="148" spans="2:18" x14ac:dyDescent="0.25">
      <c r="B148" s="505" t="s">
        <v>380</v>
      </c>
      <c r="C148" s="29"/>
      <c r="D148" s="103"/>
      <c r="E148" s="53"/>
      <c r="F148" s="103"/>
      <c r="G148" s="53"/>
      <c r="H148" s="3"/>
      <c r="I148" s="31">
        <f>83490040+571954</f>
        <v>84061994</v>
      </c>
      <c r="J148" s="480" t="s">
        <v>12</v>
      </c>
      <c r="K148" s="3"/>
      <c r="L148" s="459"/>
      <c r="M148" s="506" t="s">
        <v>381</v>
      </c>
      <c r="N148" s="316"/>
      <c r="O148" s="287"/>
      <c r="P148" s="286"/>
      <c r="R148" s="29"/>
    </row>
    <row r="149" spans="2:18" x14ac:dyDescent="0.25">
      <c r="B149" s="440" t="s">
        <v>260</v>
      </c>
      <c r="D149" s="34">
        <f>20000000+10000000+10000000+6000000+2000000+1000000+2500000+900000+500000</f>
        <v>52900000</v>
      </c>
      <c r="E149" s="41" t="s">
        <v>12</v>
      </c>
      <c r="F149" s="34">
        <v>1000000</v>
      </c>
      <c r="G149" s="41"/>
      <c r="H149" s="163"/>
      <c r="I149" s="494">
        <f>10000000+1000000+3000000</f>
        <v>14000000</v>
      </c>
      <c r="J149" s="482" t="s">
        <v>12</v>
      </c>
      <c r="K149" s="3"/>
      <c r="L149" s="483"/>
      <c r="M149" s="535">
        <v>57</v>
      </c>
      <c r="N149" s="299"/>
      <c r="O149" s="103"/>
      <c r="P149" s="53"/>
      <c r="R149" s="29"/>
    </row>
    <row r="150" spans="2:18" x14ac:dyDescent="0.25">
      <c r="B150" s="89" t="s">
        <v>57</v>
      </c>
      <c r="D150" s="310">
        <f>SUM(D139:D149)</f>
        <v>209200000</v>
      </c>
      <c r="E150" s="95"/>
      <c r="F150" s="310">
        <f>SUM(F139:F149)</f>
        <v>111000000</v>
      </c>
      <c r="G150" s="95"/>
      <c r="H150" s="3"/>
      <c r="I150" s="310">
        <f>SUM(I139:I149)</f>
        <v>219361994</v>
      </c>
      <c r="J150" s="507"/>
      <c r="K150" s="3"/>
      <c r="L150" s="508"/>
      <c r="M150" s="293"/>
      <c r="N150" s="292"/>
      <c r="O150" s="310"/>
      <c r="P150" s="95"/>
    </row>
    <row r="151" spans="2:18" ht="9.75" customHeight="1" x14ac:dyDescent="0.25">
      <c r="B151" s="14"/>
      <c r="D151" s="2"/>
      <c r="E151" s="3"/>
      <c r="F151" s="2"/>
      <c r="G151" s="3"/>
      <c r="H151" s="3"/>
      <c r="I151" s="500"/>
      <c r="J151" s="293"/>
      <c r="K151" s="32"/>
      <c r="L151" s="456"/>
      <c r="M151" s="292"/>
      <c r="N151" s="293"/>
      <c r="O151" s="2"/>
    </row>
    <row r="152" spans="2:18" x14ac:dyDescent="0.25">
      <c r="B152" s="14"/>
      <c r="D152" s="15"/>
      <c r="F152" s="15"/>
      <c r="G152"/>
      <c r="H152"/>
      <c r="I152" s="500"/>
      <c r="J152" s="292"/>
      <c r="L152" s="509"/>
      <c r="M152" s="292"/>
      <c r="N152" s="292"/>
      <c r="O152" s="15"/>
      <c r="P152"/>
      <c r="R152" s="28"/>
    </row>
    <row r="153" spans="2:18" x14ac:dyDescent="0.25">
      <c r="B153" s="5" t="s">
        <v>15</v>
      </c>
      <c r="D153" s="22">
        <v>0.2394</v>
      </c>
      <c r="F153" s="22">
        <v>0.2412</v>
      </c>
      <c r="G153"/>
      <c r="H153"/>
      <c r="I153" s="22">
        <v>0.25019999999999998</v>
      </c>
      <c r="J153" s="292"/>
      <c r="K153" s="309"/>
      <c r="L153" s="510" t="s">
        <v>342</v>
      </c>
      <c r="M153" s="292"/>
      <c r="N153" s="292"/>
      <c r="O153" s="22"/>
      <c r="P153"/>
    </row>
    <row r="154" spans="2:18" x14ac:dyDescent="0.25">
      <c r="B154" s="16" t="s">
        <v>7</v>
      </c>
      <c r="D154" s="21">
        <v>7654</v>
      </c>
      <c r="F154" s="21">
        <v>7557</v>
      </c>
      <c r="G154"/>
      <c r="H154"/>
      <c r="I154" s="21">
        <v>7557</v>
      </c>
      <c r="J154" s="292"/>
      <c r="L154" s="511"/>
      <c r="M154" s="292"/>
      <c r="N154" s="292"/>
      <c r="O154" s="21"/>
      <c r="P154"/>
    </row>
    <row r="155" spans="2:18" ht="7.5" customHeight="1" x14ac:dyDescent="0.25">
      <c r="F155"/>
      <c r="I155" s="500"/>
      <c r="J155" s="292"/>
      <c r="L155" s="512"/>
      <c r="M155" s="292"/>
      <c r="N155" s="292"/>
    </row>
    <row r="156" spans="2:18" hidden="1" x14ac:dyDescent="0.25">
      <c r="I156" s="500"/>
      <c r="J156" s="292"/>
      <c r="K156" s="3"/>
      <c r="M156" s="292"/>
      <c r="N156" s="292"/>
      <c r="O156" s="179"/>
    </row>
    <row r="157" spans="2:18" hidden="1" x14ac:dyDescent="0.25">
      <c r="B157" s="196" t="s">
        <v>60</v>
      </c>
      <c r="D157" s="197"/>
      <c r="E157" s="198"/>
      <c r="I157" s="500"/>
      <c r="J157" s="292"/>
      <c r="K157" s="3"/>
      <c r="M157" s="292"/>
      <c r="N157" s="292"/>
      <c r="O157" s="179"/>
    </row>
    <row r="158" spans="2:18" ht="7.5" hidden="1" customHeight="1" x14ac:dyDescent="0.25">
      <c r="I158" s="500"/>
      <c r="J158" s="292"/>
      <c r="K158" s="3"/>
      <c r="M158" s="292"/>
      <c r="N158" s="292"/>
      <c r="O158" s="179"/>
    </row>
    <row r="159" spans="2:18" x14ac:dyDescent="0.25">
      <c r="B159" s="29" t="s">
        <v>292</v>
      </c>
      <c r="I159" s="500"/>
      <c r="J159" s="292"/>
      <c r="K159" s="3"/>
      <c r="M159" s="292"/>
      <c r="N159" s="292"/>
      <c r="O159" s="179"/>
    </row>
    <row r="160" spans="2:18" hidden="1" x14ac:dyDescent="0.25">
      <c r="B160" s="92" t="s">
        <v>33</v>
      </c>
      <c r="D160" s="217"/>
      <c r="E160" s="129"/>
      <c r="I160" s="500"/>
      <c r="J160" s="292"/>
      <c r="K160" s="3"/>
      <c r="M160" s="292"/>
      <c r="N160" s="292"/>
      <c r="O160" s="179"/>
    </row>
    <row r="161" spans="1:15" hidden="1" x14ac:dyDescent="0.25">
      <c r="B161" s="93" t="s">
        <v>34</v>
      </c>
      <c r="D161" s="130"/>
      <c r="E161" s="131"/>
      <c r="I161" s="500"/>
      <c r="J161" s="292"/>
      <c r="K161" s="3"/>
      <c r="M161" s="292"/>
      <c r="N161" s="292"/>
      <c r="O161" s="179"/>
    </row>
    <row r="162" spans="1:15" hidden="1" x14ac:dyDescent="0.25">
      <c r="B162" s="35" t="s">
        <v>53</v>
      </c>
      <c r="D162" s="184"/>
      <c r="E162" s="187"/>
      <c r="I162" s="500"/>
      <c r="J162" s="292"/>
      <c r="K162" s="3"/>
      <c r="M162" s="292"/>
      <c r="N162" s="292"/>
      <c r="O162" s="179"/>
    </row>
    <row r="163" spans="1:15" hidden="1" x14ac:dyDescent="0.25">
      <c r="B163" s="35" t="s">
        <v>53</v>
      </c>
      <c r="D163" s="185"/>
      <c r="E163" s="188"/>
      <c r="I163" s="500"/>
      <c r="J163" s="292"/>
      <c r="K163" s="3"/>
      <c r="M163" s="292"/>
      <c r="N163" s="292"/>
      <c r="O163" s="179"/>
    </row>
    <row r="164" spans="1:15" hidden="1" x14ac:dyDescent="0.25">
      <c r="B164" s="35" t="s">
        <v>55</v>
      </c>
      <c r="D164" s="185">
        <v>500000</v>
      </c>
      <c r="E164" s="188"/>
      <c r="I164" s="500"/>
      <c r="J164" s="292"/>
      <c r="K164" s="3"/>
      <c r="M164" s="292"/>
      <c r="N164" s="292"/>
      <c r="O164" s="179"/>
    </row>
    <row r="165" spans="1:15" hidden="1" x14ac:dyDescent="0.25">
      <c r="B165" s="183" t="s">
        <v>56</v>
      </c>
      <c r="D165" s="185">
        <v>1881861</v>
      </c>
      <c r="E165" s="188"/>
      <c r="I165" s="500"/>
      <c r="J165" s="292"/>
      <c r="K165" s="3"/>
      <c r="M165" s="292"/>
      <c r="N165" s="292"/>
      <c r="O165" s="179"/>
    </row>
    <row r="166" spans="1:15" hidden="1" x14ac:dyDescent="0.25">
      <c r="B166" s="44"/>
      <c r="D166" s="186"/>
      <c r="E166" s="189"/>
      <c r="I166" s="500"/>
      <c r="J166" s="292"/>
      <c r="K166" s="3"/>
      <c r="M166" s="292"/>
      <c r="N166" s="292"/>
      <c r="O166" s="179"/>
    </row>
    <row r="167" spans="1:15" ht="27" customHeight="1" x14ac:dyDescent="0.25">
      <c r="B167" s="537" t="s">
        <v>340</v>
      </c>
      <c r="C167" s="538"/>
      <c r="D167" s="538"/>
      <c r="E167" s="538"/>
      <c r="F167" s="538"/>
      <c r="G167" s="538"/>
      <c r="H167" s="538"/>
      <c r="I167" s="538"/>
      <c r="J167" s="538"/>
      <c r="K167" s="538"/>
      <c r="L167" s="538"/>
      <c r="M167" s="292"/>
      <c r="N167" s="292"/>
      <c r="O167" s="179"/>
    </row>
    <row r="168" spans="1:15" x14ac:dyDescent="0.25">
      <c r="A168" s="309"/>
      <c r="B168" s="29" t="s">
        <v>238</v>
      </c>
      <c r="D168" s="28"/>
      <c r="F168" s="413"/>
      <c r="I168" s="500"/>
      <c r="J168" s="292"/>
      <c r="M168" s="292"/>
      <c r="N168" s="292"/>
      <c r="O168" s="179"/>
    </row>
    <row r="169" spans="1:15" x14ac:dyDescent="0.25">
      <c r="B169" s="29" t="s">
        <v>390</v>
      </c>
      <c r="F169" s="413"/>
      <c r="I169" s="500"/>
      <c r="J169" s="292"/>
      <c r="M169" s="292"/>
      <c r="N169" s="292"/>
      <c r="O169" s="179"/>
    </row>
    <row r="170" spans="1:15" x14ac:dyDescent="0.25">
      <c r="F170" s="413"/>
      <c r="I170" s="500"/>
      <c r="J170" s="292"/>
      <c r="M170" s="292"/>
      <c r="N170" s="292"/>
      <c r="O170" s="28"/>
    </row>
    <row r="171" spans="1:15" x14ac:dyDescent="0.25">
      <c r="B171" s="284"/>
      <c r="E171" s="292"/>
      <c r="F171" s="413"/>
      <c r="I171" s="500"/>
      <c r="M171" s="292"/>
      <c r="O171" s="28"/>
    </row>
    <row r="172" spans="1:15" x14ac:dyDescent="0.25">
      <c r="B172" s="317"/>
      <c r="E172" s="292"/>
      <c r="F172" s="413"/>
      <c r="I172" s="500"/>
      <c r="M172" s="292"/>
      <c r="O172" s="28"/>
    </row>
    <row r="173" spans="1:15" x14ac:dyDescent="0.25">
      <c r="B173" s="317"/>
      <c r="C173" s="438"/>
      <c r="D173" s="285"/>
      <c r="E173" s="285"/>
      <c r="F173" s="413"/>
      <c r="I173" s="513"/>
      <c r="M173" s="285"/>
      <c r="O173" s="28"/>
    </row>
    <row r="174" spans="1:15" x14ac:dyDescent="0.25">
      <c r="B174" s="317"/>
      <c r="C174" s="438"/>
      <c r="D174" s="285"/>
      <c r="E174" s="285"/>
      <c r="F174" s="413"/>
      <c r="I174" s="513"/>
      <c r="M174" s="285"/>
      <c r="O174" s="28"/>
    </row>
    <row r="175" spans="1:15" x14ac:dyDescent="0.25">
      <c r="B175" s="317"/>
      <c r="C175" s="438"/>
      <c r="D175" s="285"/>
      <c r="E175" s="285"/>
      <c r="F175" s="413"/>
      <c r="I175" s="513"/>
      <c r="M175" s="285"/>
      <c r="O175" s="28"/>
    </row>
    <row r="176" spans="1:15" x14ac:dyDescent="0.25">
      <c r="B176" s="317"/>
      <c r="C176" s="438"/>
      <c r="D176" s="285"/>
      <c r="E176" s="285"/>
      <c r="F176" s="413"/>
      <c r="I176" s="513"/>
      <c r="M176" s="285"/>
      <c r="O176" s="28"/>
    </row>
    <row r="177" spans="2:14" x14ac:dyDescent="0.25">
      <c r="B177" s="317"/>
      <c r="C177" s="438"/>
      <c r="D177" s="285"/>
      <c r="E177" s="285"/>
      <c r="F177" s="413"/>
      <c r="I177" s="513"/>
      <c r="M177" s="285"/>
    </row>
    <row r="178" spans="2:14" x14ac:dyDescent="0.25">
      <c r="B178" s="317"/>
      <c r="C178" s="438"/>
      <c r="D178" s="285"/>
      <c r="E178" s="285"/>
      <c r="F178" s="413"/>
      <c r="I178" s="513"/>
      <c r="M178" s="285"/>
    </row>
    <row r="179" spans="2:14" x14ac:dyDescent="0.25">
      <c r="B179" s="317"/>
      <c r="F179" s="413"/>
      <c r="I179" s="500"/>
      <c r="J179" s="292"/>
      <c r="M179" s="292"/>
      <c r="N179" s="292"/>
    </row>
    <row r="180" spans="2:14" x14ac:dyDescent="0.25">
      <c r="B180" s="317"/>
      <c r="F180" s="413"/>
      <c r="I180" s="500"/>
      <c r="J180" s="292"/>
      <c r="M180" s="292"/>
      <c r="N180" s="292"/>
    </row>
    <row r="181" spans="2:14" x14ac:dyDescent="0.25">
      <c r="B181" s="317"/>
      <c r="D181" s="100"/>
      <c r="F181" s="413"/>
      <c r="I181" s="500"/>
      <c r="J181" s="292"/>
      <c r="M181" s="292"/>
      <c r="N181" s="292"/>
    </row>
    <row r="182" spans="2:14" x14ac:dyDescent="0.25">
      <c r="C182" s="100"/>
      <c r="F182" s="413"/>
      <c r="I182" s="500"/>
      <c r="J182" s="292"/>
      <c r="M182" s="292"/>
      <c r="N182" s="292"/>
    </row>
    <row r="183" spans="2:14" x14ac:dyDescent="0.25">
      <c r="C183" s="28"/>
      <c r="F183" s="413"/>
      <c r="I183" s="500"/>
      <c r="J183" s="292"/>
      <c r="M183" s="292"/>
      <c r="N183" s="292"/>
    </row>
    <row r="184" spans="2:14" x14ac:dyDescent="0.25">
      <c r="B184" s="317"/>
      <c r="C184" s="100"/>
      <c r="F184" s="413"/>
      <c r="I184" s="500"/>
      <c r="J184" s="292"/>
      <c r="M184" s="292"/>
      <c r="N184" s="292"/>
    </row>
    <row r="185" spans="2:14" x14ac:dyDescent="0.25">
      <c r="B185" s="317"/>
      <c r="C185" s="100"/>
      <c r="F185" s="413"/>
    </row>
    <row r="186" spans="2:14" x14ac:dyDescent="0.25">
      <c r="B186" s="317"/>
    </row>
    <row r="187" spans="2:14" x14ac:dyDescent="0.25">
      <c r="B187" s="317"/>
    </row>
    <row r="188" spans="2:14" x14ac:dyDescent="0.25">
      <c r="B188" s="317"/>
    </row>
    <row r="189" spans="2:14" x14ac:dyDescent="0.25">
      <c r="B189" s="317"/>
    </row>
    <row r="190" spans="2:14" x14ac:dyDescent="0.25">
      <c r="B190" s="317"/>
    </row>
    <row r="191" spans="2:14" x14ac:dyDescent="0.25">
      <c r="B191" s="317"/>
    </row>
    <row r="192" spans="2:14" x14ac:dyDescent="0.25">
      <c r="B192" s="317"/>
    </row>
    <row r="193" spans="2:2" x14ac:dyDescent="0.25">
      <c r="B193" s="317"/>
    </row>
  </sheetData>
  <mergeCells count="3">
    <mergeCell ref="I3:J3"/>
    <mergeCell ref="M3:N3"/>
    <mergeCell ref="B167:L167"/>
  </mergeCells>
  <pageMargins left="0.5" right="0.5" top="0.75" bottom="0.75" header="0.3" footer="0.3"/>
  <pageSetup scale="80" orientation="portrait" r:id="rId1"/>
  <headerFooter>
    <oddFooter>&amp;L&amp;"Arial,Italic"&amp;9Financial and Business Services
NC Department of Public Instruction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9D61-0ED2-4737-A5A3-2F04719F73A4}">
  <dimension ref="A1:T38"/>
  <sheetViews>
    <sheetView topLeftCell="B1" workbookViewId="0">
      <selection activeCell="N7" sqref="N7"/>
    </sheetView>
  </sheetViews>
  <sheetFormatPr defaultRowHeight="13.2" x14ac:dyDescent="0.25"/>
  <cols>
    <col min="1" max="1" width="3.5546875" customWidth="1"/>
    <col min="2" max="2" width="9.88671875" customWidth="1"/>
    <col min="3" max="3" width="10.88671875" customWidth="1"/>
    <col min="4" max="4" width="10" style="143" customWidth="1"/>
    <col min="5" max="5" width="10" style="14" customWidth="1"/>
    <col min="6" max="6" width="4.6640625" style="14" customWidth="1"/>
    <col min="11" max="11" width="4.6640625" style="14" customWidth="1"/>
    <col min="12" max="12" width="10" style="14" customWidth="1"/>
    <col min="13" max="14" width="10" customWidth="1"/>
    <col min="15" max="15" width="9.5546875" customWidth="1"/>
    <col min="16" max="16" width="4.33203125" customWidth="1"/>
    <col min="17" max="17" width="10" style="14" customWidth="1"/>
    <col min="18" max="19" width="10" customWidth="1"/>
    <col min="20" max="20" width="9.5546875" customWidth="1"/>
    <col min="255" max="255" width="9.88671875" customWidth="1"/>
    <col min="511" max="511" width="9.88671875" customWidth="1"/>
    <col min="767" max="767" width="9.88671875" customWidth="1"/>
    <col min="1023" max="1023" width="9.88671875" customWidth="1"/>
    <col min="1279" max="1279" width="9.88671875" customWidth="1"/>
    <col min="1535" max="1535" width="9.88671875" customWidth="1"/>
    <col min="1791" max="1791" width="9.88671875" customWidth="1"/>
    <col min="2047" max="2047" width="9.88671875" customWidth="1"/>
    <col min="2303" max="2303" width="9.88671875" customWidth="1"/>
    <col min="2559" max="2559" width="9.88671875" customWidth="1"/>
    <col min="2815" max="2815" width="9.88671875" customWidth="1"/>
    <col min="3071" max="3071" width="9.88671875" customWidth="1"/>
    <col min="3327" max="3327" width="9.88671875" customWidth="1"/>
    <col min="3583" max="3583" width="9.88671875" customWidth="1"/>
    <col min="3839" max="3839" width="9.88671875" customWidth="1"/>
    <col min="4095" max="4095" width="9.88671875" customWidth="1"/>
    <col min="4351" max="4351" width="9.88671875" customWidth="1"/>
    <col min="4607" max="4607" width="9.88671875" customWidth="1"/>
    <col min="4863" max="4863" width="9.88671875" customWidth="1"/>
    <col min="5119" max="5119" width="9.88671875" customWidth="1"/>
    <col min="5375" max="5375" width="9.88671875" customWidth="1"/>
    <col min="5631" max="5631" width="9.88671875" customWidth="1"/>
    <col min="5887" max="5887" width="9.88671875" customWidth="1"/>
    <col min="6143" max="6143" width="9.88671875" customWidth="1"/>
    <col min="6399" max="6399" width="9.88671875" customWidth="1"/>
    <col min="6655" max="6655" width="9.88671875" customWidth="1"/>
    <col min="6911" max="6911" width="9.88671875" customWidth="1"/>
    <col min="7167" max="7167" width="9.88671875" customWidth="1"/>
    <col min="7423" max="7423" width="9.88671875" customWidth="1"/>
    <col min="7679" max="7679" width="9.88671875" customWidth="1"/>
    <col min="7935" max="7935" width="9.88671875" customWidth="1"/>
    <col min="8191" max="8191" width="9.88671875" customWidth="1"/>
    <col min="8447" max="8447" width="9.88671875" customWidth="1"/>
    <col min="8703" max="8703" width="9.88671875" customWidth="1"/>
    <col min="8959" max="8959" width="9.88671875" customWidth="1"/>
    <col min="9215" max="9215" width="9.88671875" customWidth="1"/>
    <col min="9471" max="9471" width="9.88671875" customWidth="1"/>
    <col min="9727" max="9727" width="9.88671875" customWidth="1"/>
    <col min="9983" max="9983" width="9.88671875" customWidth="1"/>
    <col min="10239" max="10239" width="9.88671875" customWidth="1"/>
    <col min="10495" max="10495" width="9.88671875" customWidth="1"/>
    <col min="10751" max="10751" width="9.88671875" customWidth="1"/>
    <col min="11007" max="11007" width="9.88671875" customWidth="1"/>
    <col min="11263" max="11263" width="9.88671875" customWidth="1"/>
    <col min="11519" max="11519" width="9.88671875" customWidth="1"/>
    <col min="11775" max="11775" width="9.88671875" customWidth="1"/>
    <col min="12031" max="12031" width="9.88671875" customWidth="1"/>
    <col min="12287" max="12287" width="9.88671875" customWidth="1"/>
    <col min="12543" max="12543" width="9.88671875" customWidth="1"/>
    <col min="12799" max="12799" width="9.88671875" customWidth="1"/>
    <col min="13055" max="13055" width="9.88671875" customWidth="1"/>
    <col min="13311" max="13311" width="9.88671875" customWidth="1"/>
    <col min="13567" max="13567" width="9.88671875" customWidth="1"/>
    <col min="13823" max="13823" width="9.88671875" customWidth="1"/>
    <col min="14079" max="14079" width="9.88671875" customWidth="1"/>
    <col min="14335" max="14335" width="9.88671875" customWidth="1"/>
    <col min="14591" max="14591" width="9.88671875" customWidth="1"/>
    <col min="14847" max="14847" width="9.88671875" customWidth="1"/>
    <col min="15103" max="15103" width="9.88671875" customWidth="1"/>
    <col min="15359" max="15359" width="9.88671875" customWidth="1"/>
    <col min="15615" max="15615" width="9.88671875" customWidth="1"/>
    <col min="15871" max="15871" width="9.88671875" customWidth="1"/>
    <col min="16127" max="16127" width="9.88671875" customWidth="1"/>
    <col min="16381" max="16381" width="8.88671875" customWidth="1"/>
  </cols>
  <sheetData>
    <row r="1" spans="1:20" x14ac:dyDescent="0.25">
      <c r="A1" s="63" t="s">
        <v>236</v>
      </c>
    </row>
    <row r="2" spans="1:20" x14ac:dyDescent="0.25">
      <c r="A2" s="14" t="s">
        <v>296</v>
      </c>
      <c r="C2" s="63"/>
    </row>
    <row r="3" spans="1:20" x14ac:dyDescent="0.25">
      <c r="A3" s="14"/>
      <c r="C3" s="63"/>
    </row>
    <row r="4" spans="1:20" x14ac:dyDescent="0.25">
      <c r="B4" s="14" t="s">
        <v>319</v>
      </c>
      <c r="C4" s="29"/>
      <c r="G4" s="71" t="s">
        <v>382</v>
      </c>
      <c r="L4" s="539" t="s">
        <v>320</v>
      </c>
      <c r="M4" s="539"/>
      <c r="N4" s="539"/>
      <c r="O4" s="539"/>
      <c r="Q4" s="539" t="s">
        <v>321</v>
      </c>
      <c r="R4" s="539"/>
      <c r="S4" s="539"/>
      <c r="T4" s="539"/>
    </row>
    <row r="5" spans="1:20" ht="14.4" x14ac:dyDescent="0.3">
      <c r="C5" s="29"/>
      <c r="G5" s="475" t="s">
        <v>322</v>
      </c>
      <c r="H5" s="472"/>
      <c r="I5" s="472"/>
      <c r="J5" s="472"/>
      <c r="L5" s="14" t="s">
        <v>322</v>
      </c>
      <c r="Q5" s="14" t="s">
        <v>322</v>
      </c>
    </row>
    <row r="6" spans="1:20" ht="76.5" customHeight="1" x14ac:dyDescent="0.3">
      <c r="B6" s="78" t="s">
        <v>28</v>
      </c>
      <c r="C6" s="201" t="s">
        <v>240</v>
      </c>
      <c r="D6" s="401" t="s">
        <v>241</v>
      </c>
      <c r="E6" s="384" t="s">
        <v>242</v>
      </c>
      <c r="F6" s="420"/>
      <c r="G6" s="514" t="s">
        <v>294</v>
      </c>
      <c r="H6" s="514" t="s">
        <v>239</v>
      </c>
      <c r="I6" s="514" t="s">
        <v>65</v>
      </c>
      <c r="J6" s="514" t="s">
        <v>32</v>
      </c>
      <c r="K6" s="420"/>
      <c r="L6" s="416" t="s">
        <v>294</v>
      </c>
      <c r="M6" s="201" t="s">
        <v>239</v>
      </c>
      <c r="N6" s="201" t="s">
        <v>65</v>
      </c>
      <c r="O6" s="201" t="s">
        <v>32</v>
      </c>
      <c r="Q6" s="384" t="s">
        <v>294</v>
      </c>
      <c r="R6" s="201" t="s">
        <v>239</v>
      </c>
      <c r="S6" s="201" t="s">
        <v>65</v>
      </c>
      <c r="T6" s="201" t="s">
        <v>32</v>
      </c>
    </row>
    <row r="7" spans="1:20" ht="14.4" x14ac:dyDescent="0.3">
      <c r="B7" s="79">
        <v>0</v>
      </c>
      <c r="C7" s="206">
        <v>35000</v>
      </c>
      <c r="D7" s="402">
        <v>35460</v>
      </c>
      <c r="E7" s="408">
        <v>37000</v>
      </c>
      <c r="F7" s="421"/>
      <c r="G7" s="515">
        <v>39000</v>
      </c>
      <c r="H7" s="516">
        <v>2000</v>
      </c>
      <c r="I7" s="517"/>
      <c r="J7" s="518"/>
      <c r="K7" s="421"/>
      <c r="L7" s="417">
        <v>38570</v>
      </c>
      <c r="M7" s="212">
        <f>L7-E7</f>
        <v>1570</v>
      </c>
      <c r="N7" s="212"/>
      <c r="O7" s="101"/>
      <c r="Q7" s="406">
        <v>39000</v>
      </c>
      <c r="R7" s="212">
        <f>Q7-E7</f>
        <v>2000</v>
      </c>
      <c r="S7" s="212"/>
      <c r="T7" s="101"/>
    </row>
    <row r="8" spans="1:20" ht="14.4" x14ac:dyDescent="0.3">
      <c r="B8" s="81">
        <v>1</v>
      </c>
      <c r="C8" s="207">
        <v>36000</v>
      </c>
      <c r="D8" s="403">
        <v>36470</v>
      </c>
      <c r="E8" s="409">
        <v>38000</v>
      </c>
      <c r="F8" s="421"/>
      <c r="G8" s="515">
        <v>39840</v>
      </c>
      <c r="H8" s="516">
        <v>1840</v>
      </c>
      <c r="I8" s="517">
        <v>2840</v>
      </c>
      <c r="J8" s="519">
        <f>I8/E7</f>
        <v>7.675675675675675E-2</v>
      </c>
      <c r="K8" s="421"/>
      <c r="L8" s="418">
        <v>39620</v>
      </c>
      <c r="M8" s="213">
        <f t="shared" ref="M8:M37" si="0">L8-E8</f>
        <v>1620</v>
      </c>
      <c r="N8" s="213">
        <f>L8-E7</f>
        <v>2620</v>
      </c>
      <c r="O8" s="318">
        <f>N8/E7</f>
        <v>7.0810810810810809E-2</v>
      </c>
      <c r="Q8" s="407">
        <v>40000</v>
      </c>
      <c r="R8" s="423">
        <f>Q8-E8</f>
        <v>2000</v>
      </c>
      <c r="S8" s="213">
        <f>Q8-E7</f>
        <v>3000</v>
      </c>
      <c r="T8" s="318">
        <f>S8/E7</f>
        <v>8.1081081081081086E-2</v>
      </c>
    </row>
    <row r="9" spans="1:20" ht="14.4" x14ac:dyDescent="0.3">
      <c r="B9" s="81">
        <v>2</v>
      </c>
      <c r="C9" s="207">
        <v>37000</v>
      </c>
      <c r="D9" s="403">
        <v>37480</v>
      </c>
      <c r="E9" s="409">
        <v>39000</v>
      </c>
      <c r="F9" s="421"/>
      <c r="G9" s="515">
        <v>40580</v>
      </c>
      <c r="H9" s="516">
        <v>1580</v>
      </c>
      <c r="I9" s="517">
        <v>2580</v>
      </c>
      <c r="J9" s="519">
        <f t="shared" ref="J9:J37" si="1">I9/E8</f>
        <v>6.7894736842105258E-2</v>
      </c>
      <c r="K9" s="421"/>
      <c r="L9" s="418">
        <v>40660</v>
      </c>
      <c r="M9" s="213">
        <f t="shared" si="0"/>
        <v>1660</v>
      </c>
      <c r="N9" s="213">
        <f t="shared" ref="N9:N37" si="2">L9-E8</f>
        <v>2660</v>
      </c>
      <c r="O9" s="318">
        <f t="shared" ref="O9:O37" si="3">N9/E8</f>
        <v>7.0000000000000007E-2</v>
      </c>
      <c r="Q9" s="407">
        <v>41000</v>
      </c>
      <c r="R9" s="423">
        <f t="shared" ref="R9:R36" si="4">Q9-E9</f>
        <v>2000</v>
      </c>
      <c r="S9" s="213">
        <f t="shared" ref="S9:S36" si="5">Q9-E8</f>
        <v>3000</v>
      </c>
      <c r="T9" s="318">
        <f t="shared" ref="T9:T36" si="6">S9/E8</f>
        <v>7.8947368421052627E-2</v>
      </c>
    </row>
    <row r="10" spans="1:20" ht="14.4" x14ac:dyDescent="0.3">
      <c r="B10" s="81">
        <v>3</v>
      </c>
      <c r="C10" s="207">
        <v>38000</v>
      </c>
      <c r="D10" s="403">
        <v>38490</v>
      </c>
      <c r="E10" s="409">
        <v>40000</v>
      </c>
      <c r="F10" s="421"/>
      <c r="G10" s="515">
        <v>41870</v>
      </c>
      <c r="H10" s="516">
        <v>1870</v>
      </c>
      <c r="I10" s="517">
        <v>2870</v>
      </c>
      <c r="J10" s="519">
        <f t="shared" si="1"/>
        <v>7.3589743589743586E-2</v>
      </c>
      <c r="K10" s="421"/>
      <c r="L10" s="418">
        <v>41700</v>
      </c>
      <c r="M10" s="213">
        <f>L10-E10</f>
        <v>1700</v>
      </c>
      <c r="N10" s="213">
        <f>L10-E9</f>
        <v>2700</v>
      </c>
      <c r="O10" s="318">
        <f>N10/E9</f>
        <v>6.9230769230769235E-2</v>
      </c>
      <c r="Q10" s="407">
        <v>42000</v>
      </c>
      <c r="R10" s="423">
        <f>Q10-E10</f>
        <v>2000</v>
      </c>
      <c r="S10" s="213">
        <f t="shared" si="5"/>
        <v>3000</v>
      </c>
      <c r="T10" s="318">
        <f t="shared" si="6"/>
        <v>7.6923076923076927E-2</v>
      </c>
    </row>
    <row r="11" spans="1:20" ht="14.4" x14ac:dyDescent="0.3">
      <c r="B11" s="81">
        <v>4</v>
      </c>
      <c r="C11" s="207">
        <v>39000</v>
      </c>
      <c r="D11" s="403">
        <v>39510</v>
      </c>
      <c r="E11" s="409">
        <v>41000</v>
      </c>
      <c r="F11" s="421"/>
      <c r="G11" s="515">
        <v>42890</v>
      </c>
      <c r="H11" s="516">
        <v>1890</v>
      </c>
      <c r="I11" s="517">
        <v>2890</v>
      </c>
      <c r="J11" s="519">
        <f t="shared" si="1"/>
        <v>7.2249999999999995E-2</v>
      </c>
      <c r="K11" s="421"/>
      <c r="L11" s="418">
        <v>42740</v>
      </c>
      <c r="M11" s="213">
        <f t="shared" si="0"/>
        <v>1740</v>
      </c>
      <c r="N11" s="213">
        <f t="shared" si="2"/>
        <v>2740</v>
      </c>
      <c r="O11" s="318">
        <f t="shared" si="3"/>
        <v>6.8500000000000005E-2</v>
      </c>
      <c r="Q11" s="407">
        <v>43000</v>
      </c>
      <c r="R11" s="423">
        <f t="shared" si="4"/>
        <v>2000</v>
      </c>
      <c r="S11" s="213">
        <f t="shared" si="5"/>
        <v>3000</v>
      </c>
      <c r="T11" s="318">
        <f t="shared" si="6"/>
        <v>7.4999999999999997E-2</v>
      </c>
    </row>
    <row r="12" spans="1:20" ht="14.4" x14ac:dyDescent="0.3">
      <c r="B12" s="81">
        <v>5</v>
      </c>
      <c r="C12" s="207">
        <v>40000</v>
      </c>
      <c r="D12" s="403">
        <v>40520</v>
      </c>
      <c r="E12" s="409">
        <v>42000</v>
      </c>
      <c r="F12" s="421"/>
      <c r="G12" s="515">
        <v>43910</v>
      </c>
      <c r="H12" s="516">
        <v>1910</v>
      </c>
      <c r="I12" s="517">
        <v>2910</v>
      </c>
      <c r="J12" s="519">
        <f t="shared" si="1"/>
        <v>7.0975609756097555E-2</v>
      </c>
      <c r="K12" s="421"/>
      <c r="L12" s="418">
        <v>43790</v>
      </c>
      <c r="M12" s="213">
        <f t="shared" si="0"/>
        <v>1790</v>
      </c>
      <c r="N12" s="213">
        <f t="shared" si="2"/>
        <v>2790</v>
      </c>
      <c r="O12" s="318">
        <f t="shared" si="3"/>
        <v>6.8048780487804883E-2</v>
      </c>
      <c r="Q12" s="407">
        <v>44000</v>
      </c>
      <c r="R12" s="423">
        <f t="shared" si="4"/>
        <v>2000</v>
      </c>
      <c r="S12" s="213">
        <f t="shared" si="5"/>
        <v>3000</v>
      </c>
      <c r="T12" s="318">
        <f t="shared" si="6"/>
        <v>7.3170731707317069E-2</v>
      </c>
    </row>
    <row r="13" spans="1:20" ht="14.4" x14ac:dyDescent="0.3">
      <c r="B13" s="81">
        <v>6</v>
      </c>
      <c r="C13" s="207">
        <v>41000</v>
      </c>
      <c r="D13" s="403">
        <v>41530</v>
      </c>
      <c r="E13" s="409">
        <v>43000</v>
      </c>
      <c r="F13" s="421"/>
      <c r="G13" s="515">
        <v>44810</v>
      </c>
      <c r="H13" s="516">
        <v>1810</v>
      </c>
      <c r="I13" s="517">
        <v>2810</v>
      </c>
      <c r="J13" s="519">
        <f t="shared" si="1"/>
        <v>6.6904761904761911E-2</v>
      </c>
      <c r="K13" s="421"/>
      <c r="L13" s="418">
        <v>44830</v>
      </c>
      <c r="M13" s="213">
        <f t="shared" si="0"/>
        <v>1830</v>
      </c>
      <c r="N13" s="213">
        <f t="shared" si="2"/>
        <v>2830</v>
      </c>
      <c r="O13" s="318">
        <f t="shared" si="3"/>
        <v>6.7380952380952375E-2</v>
      </c>
      <c r="Q13" s="407">
        <v>44800</v>
      </c>
      <c r="R13" s="423">
        <f t="shared" si="4"/>
        <v>1800</v>
      </c>
      <c r="S13" s="213">
        <f t="shared" si="5"/>
        <v>2800</v>
      </c>
      <c r="T13" s="318">
        <f t="shared" si="6"/>
        <v>6.6666666666666666E-2</v>
      </c>
    </row>
    <row r="14" spans="1:20" ht="14.4" x14ac:dyDescent="0.3">
      <c r="B14" s="81">
        <v>7</v>
      </c>
      <c r="C14" s="207">
        <v>42000</v>
      </c>
      <c r="D14" s="403">
        <v>42550</v>
      </c>
      <c r="E14" s="409">
        <v>44000</v>
      </c>
      <c r="F14" s="421"/>
      <c r="G14" s="515">
        <v>45720</v>
      </c>
      <c r="H14" s="516">
        <v>1720</v>
      </c>
      <c r="I14" s="517">
        <v>2720</v>
      </c>
      <c r="J14" s="519">
        <f t="shared" si="1"/>
        <v>6.3255813953488366E-2</v>
      </c>
      <c r="K14" s="421"/>
      <c r="L14" s="418">
        <v>45870</v>
      </c>
      <c r="M14" s="213">
        <f t="shared" si="0"/>
        <v>1870</v>
      </c>
      <c r="N14" s="213">
        <f t="shared" si="2"/>
        <v>2870</v>
      </c>
      <c r="O14" s="318">
        <f t="shared" si="3"/>
        <v>6.6744186046511625E-2</v>
      </c>
      <c r="Q14" s="407">
        <v>45600</v>
      </c>
      <c r="R14" s="423">
        <f t="shared" si="4"/>
        <v>1600</v>
      </c>
      <c r="S14" s="213">
        <f t="shared" si="5"/>
        <v>2600</v>
      </c>
      <c r="T14" s="318">
        <f t="shared" si="6"/>
        <v>6.0465116279069767E-2</v>
      </c>
    </row>
    <row r="15" spans="1:20" ht="14.4" x14ac:dyDescent="0.3">
      <c r="B15" s="81">
        <v>8</v>
      </c>
      <c r="C15" s="207">
        <v>43000</v>
      </c>
      <c r="D15" s="403">
        <v>43560</v>
      </c>
      <c r="E15" s="409">
        <v>45000</v>
      </c>
      <c r="F15" s="421"/>
      <c r="G15" s="515">
        <v>46620</v>
      </c>
      <c r="H15" s="516">
        <v>1620</v>
      </c>
      <c r="I15" s="517">
        <v>2620</v>
      </c>
      <c r="J15" s="519">
        <f t="shared" si="1"/>
        <v>5.9545454545454547E-2</v>
      </c>
      <c r="K15" s="421"/>
      <c r="L15" s="418">
        <v>46910</v>
      </c>
      <c r="M15" s="213">
        <f t="shared" si="0"/>
        <v>1910</v>
      </c>
      <c r="N15" s="213">
        <f t="shared" si="2"/>
        <v>2910</v>
      </c>
      <c r="O15" s="318">
        <f t="shared" si="3"/>
        <v>6.6136363636363632E-2</v>
      </c>
      <c r="Q15" s="407">
        <v>46400</v>
      </c>
      <c r="R15" s="423">
        <f t="shared" si="4"/>
        <v>1400</v>
      </c>
      <c r="S15" s="213">
        <f t="shared" si="5"/>
        <v>2400</v>
      </c>
      <c r="T15" s="318">
        <f t="shared" si="6"/>
        <v>5.4545454545454543E-2</v>
      </c>
    </row>
    <row r="16" spans="1:20" ht="14.4" x14ac:dyDescent="0.3">
      <c r="B16" s="81">
        <v>9</v>
      </c>
      <c r="C16" s="207">
        <v>44000</v>
      </c>
      <c r="D16" s="403">
        <v>44570</v>
      </c>
      <c r="E16" s="409">
        <v>46000</v>
      </c>
      <c r="F16" s="421"/>
      <c r="G16" s="515">
        <v>47530</v>
      </c>
      <c r="H16" s="516">
        <v>1530</v>
      </c>
      <c r="I16" s="517">
        <v>2530</v>
      </c>
      <c r="J16" s="519">
        <f t="shared" si="1"/>
        <v>5.6222222222222222E-2</v>
      </c>
      <c r="K16" s="421"/>
      <c r="L16" s="418">
        <v>47960</v>
      </c>
      <c r="M16" s="213">
        <f t="shared" si="0"/>
        <v>1960</v>
      </c>
      <c r="N16" s="213">
        <f t="shared" si="2"/>
        <v>2960</v>
      </c>
      <c r="O16" s="318">
        <f t="shared" si="3"/>
        <v>6.5777777777777782E-2</v>
      </c>
      <c r="Q16" s="407">
        <v>47200</v>
      </c>
      <c r="R16" s="423">
        <f t="shared" si="4"/>
        <v>1200</v>
      </c>
      <c r="S16" s="213">
        <f t="shared" si="5"/>
        <v>2200</v>
      </c>
      <c r="T16" s="318">
        <f t="shared" si="6"/>
        <v>4.8888888888888891E-2</v>
      </c>
    </row>
    <row r="17" spans="2:20" ht="14.4" x14ac:dyDescent="0.3">
      <c r="B17" s="81">
        <v>10</v>
      </c>
      <c r="C17" s="207">
        <v>45000</v>
      </c>
      <c r="D17" s="403">
        <v>45590</v>
      </c>
      <c r="E17" s="409">
        <v>47000</v>
      </c>
      <c r="F17" s="421"/>
      <c r="G17" s="515">
        <v>48430</v>
      </c>
      <c r="H17" s="516">
        <v>1430</v>
      </c>
      <c r="I17" s="517">
        <v>2430</v>
      </c>
      <c r="J17" s="519">
        <f t="shared" si="1"/>
        <v>5.2826086956521738E-2</v>
      </c>
      <c r="K17" s="421"/>
      <c r="L17" s="418">
        <v>49000</v>
      </c>
      <c r="M17" s="213">
        <f t="shared" si="0"/>
        <v>2000</v>
      </c>
      <c r="N17" s="213">
        <f t="shared" si="2"/>
        <v>3000</v>
      </c>
      <c r="O17" s="318">
        <f t="shared" si="3"/>
        <v>6.5217391304347824E-2</v>
      </c>
      <c r="Q17" s="407">
        <v>48000</v>
      </c>
      <c r="R17" s="423">
        <f t="shared" si="4"/>
        <v>1000</v>
      </c>
      <c r="S17" s="213">
        <f t="shared" si="5"/>
        <v>2000</v>
      </c>
      <c r="T17" s="318">
        <f t="shared" si="6"/>
        <v>4.3478260869565216E-2</v>
      </c>
    </row>
    <row r="18" spans="2:20" ht="14.4" x14ac:dyDescent="0.3">
      <c r="B18" s="81">
        <v>11</v>
      </c>
      <c r="C18" s="207">
        <v>46000</v>
      </c>
      <c r="D18" s="403">
        <v>46600</v>
      </c>
      <c r="E18" s="409">
        <v>48000</v>
      </c>
      <c r="F18" s="421"/>
      <c r="G18" s="515">
        <v>49330</v>
      </c>
      <c r="H18" s="516">
        <v>1330</v>
      </c>
      <c r="I18" s="517">
        <v>2330</v>
      </c>
      <c r="J18" s="519">
        <f t="shared" si="1"/>
        <v>4.9574468085106384E-2</v>
      </c>
      <c r="K18" s="421"/>
      <c r="L18" s="418">
        <v>50040</v>
      </c>
      <c r="M18" s="213">
        <f t="shared" si="0"/>
        <v>2040</v>
      </c>
      <c r="N18" s="213">
        <f t="shared" si="2"/>
        <v>3040</v>
      </c>
      <c r="O18" s="318">
        <f t="shared" si="3"/>
        <v>6.4680851063829786E-2</v>
      </c>
      <c r="Q18" s="407">
        <v>48800</v>
      </c>
      <c r="R18" s="423">
        <f t="shared" si="4"/>
        <v>800</v>
      </c>
      <c r="S18" s="213">
        <f t="shared" si="5"/>
        <v>1800</v>
      </c>
      <c r="T18" s="318">
        <f t="shared" si="6"/>
        <v>3.8297872340425532E-2</v>
      </c>
    </row>
    <row r="19" spans="2:20" ht="14.4" x14ac:dyDescent="0.3">
      <c r="B19" s="81">
        <v>12</v>
      </c>
      <c r="C19" s="207">
        <v>47000</v>
      </c>
      <c r="D19" s="403">
        <v>47610</v>
      </c>
      <c r="E19" s="409">
        <v>49000</v>
      </c>
      <c r="F19" s="421"/>
      <c r="G19" s="515">
        <v>50240</v>
      </c>
      <c r="H19" s="516">
        <v>1240</v>
      </c>
      <c r="I19" s="517">
        <v>2240</v>
      </c>
      <c r="J19" s="519">
        <f t="shared" si="1"/>
        <v>4.6666666666666669E-2</v>
      </c>
      <c r="K19" s="421"/>
      <c r="L19" s="418">
        <v>51080</v>
      </c>
      <c r="M19" s="213">
        <f t="shared" si="0"/>
        <v>2080</v>
      </c>
      <c r="N19" s="213">
        <f t="shared" si="2"/>
        <v>3080</v>
      </c>
      <c r="O19" s="318">
        <f t="shared" si="3"/>
        <v>6.4166666666666664E-2</v>
      </c>
      <c r="Q19" s="407">
        <v>49600</v>
      </c>
      <c r="R19" s="423">
        <f t="shared" si="4"/>
        <v>600</v>
      </c>
      <c r="S19" s="213">
        <f t="shared" si="5"/>
        <v>1600</v>
      </c>
      <c r="T19" s="318">
        <f t="shared" si="6"/>
        <v>3.3333333333333333E-2</v>
      </c>
    </row>
    <row r="20" spans="2:20" ht="14.4" x14ac:dyDescent="0.3">
      <c r="B20" s="81">
        <v>13</v>
      </c>
      <c r="C20" s="207">
        <v>48000</v>
      </c>
      <c r="D20" s="403">
        <v>48620</v>
      </c>
      <c r="E20" s="409">
        <v>50000</v>
      </c>
      <c r="F20" s="421"/>
      <c r="G20" s="515">
        <v>51140</v>
      </c>
      <c r="H20" s="516">
        <v>1140</v>
      </c>
      <c r="I20" s="517">
        <v>2140</v>
      </c>
      <c r="J20" s="519">
        <f t="shared" si="1"/>
        <v>4.3673469387755105E-2</v>
      </c>
      <c r="K20" s="421"/>
      <c r="L20" s="418">
        <v>52130</v>
      </c>
      <c r="M20" s="213">
        <f t="shared" si="0"/>
        <v>2130</v>
      </c>
      <c r="N20" s="213">
        <f t="shared" si="2"/>
        <v>3130</v>
      </c>
      <c r="O20" s="318">
        <f t="shared" si="3"/>
        <v>6.3877551020408166E-2</v>
      </c>
      <c r="Q20" s="407">
        <v>50400</v>
      </c>
      <c r="R20" s="423">
        <f t="shared" si="4"/>
        <v>400</v>
      </c>
      <c r="S20" s="213">
        <f t="shared" si="5"/>
        <v>1400</v>
      </c>
      <c r="T20" s="318">
        <f t="shared" si="6"/>
        <v>2.8571428571428571E-2</v>
      </c>
    </row>
    <row r="21" spans="2:20" ht="14.4" x14ac:dyDescent="0.3">
      <c r="B21" s="81">
        <v>14</v>
      </c>
      <c r="C21" s="207">
        <v>49000</v>
      </c>
      <c r="D21" s="403">
        <v>49640</v>
      </c>
      <c r="E21" s="409">
        <v>51000</v>
      </c>
      <c r="F21" s="421"/>
      <c r="G21" s="515">
        <v>52050</v>
      </c>
      <c r="H21" s="516">
        <v>1050</v>
      </c>
      <c r="I21" s="517">
        <v>2050</v>
      </c>
      <c r="J21" s="519">
        <f t="shared" si="1"/>
        <v>4.1000000000000002E-2</v>
      </c>
      <c r="K21" s="421"/>
      <c r="L21" s="418">
        <v>53170</v>
      </c>
      <c r="M21" s="213">
        <f t="shared" si="0"/>
        <v>2170</v>
      </c>
      <c r="N21" s="213">
        <f t="shared" si="2"/>
        <v>3170</v>
      </c>
      <c r="O21" s="318">
        <f t="shared" si="3"/>
        <v>6.3399999999999998E-2</v>
      </c>
      <c r="Q21" s="407">
        <v>51200</v>
      </c>
      <c r="R21" s="423">
        <f t="shared" si="4"/>
        <v>200</v>
      </c>
      <c r="S21" s="213">
        <f t="shared" si="5"/>
        <v>1200</v>
      </c>
      <c r="T21" s="318">
        <f t="shared" si="6"/>
        <v>2.4E-2</v>
      </c>
    </row>
    <row r="22" spans="2:20" ht="14.4" x14ac:dyDescent="0.3">
      <c r="B22" s="81">
        <v>15</v>
      </c>
      <c r="C22" s="207">
        <v>50000</v>
      </c>
      <c r="D22" s="403">
        <v>50650</v>
      </c>
      <c r="E22" s="409">
        <v>52000</v>
      </c>
      <c r="F22" s="421"/>
      <c r="G22" s="515">
        <v>53060</v>
      </c>
      <c r="H22" s="516">
        <v>1060</v>
      </c>
      <c r="I22" s="517">
        <v>2060</v>
      </c>
      <c r="J22" s="519">
        <f t="shared" si="1"/>
        <v>4.0392156862745096E-2</v>
      </c>
      <c r="K22" s="421"/>
      <c r="L22" s="418">
        <v>54210</v>
      </c>
      <c r="M22" s="213">
        <f t="shared" si="0"/>
        <v>2210</v>
      </c>
      <c r="N22" s="213">
        <f t="shared" si="2"/>
        <v>3210</v>
      </c>
      <c r="O22" s="318">
        <f t="shared" si="3"/>
        <v>6.2941176470588237E-2</v>
      </c>
      <c r="Q22" s="407">
        <v>52200</v>
      </c>
      <c r="R22" s="423">
        <f t="shared" si="4"/>
        <v>200</v>
      </c>
      <c r="S22" s="213">
        <f t="shared" si="5"/>
        <v>1200</v>
      </c>
      <c r="T22" s="318">
        <f t="shared" si="6"/>
        <v>2.3529411764705882E-2</v>
      </c>
    </row>
    <row r="23" spans="2:20" ht="14.4" x14ac:dyDescent="0.3">
      <c r="B23" s="81">
        <v>16</v>
      </c>
      <c r="C23" s="207">
        <v>50000</v>
      </c>
      <c r="D23" s="403">
        <v>50650</v>
      </c>
      <c r="E23" s="409">
        <v>52000</v>
      </c>
      <c r="F23" s="421"/>
      <c r="G23" s="515">
        <v>53060</v>
      </c>
      <c r="H23" s="516">
        <v>1060</v>
      </c>
      <c r="I23" s="517">
        <v>1060</v>
      </c>
      <c r="J23" s="519">
        <f t="shared" si="1"/>
        <v>2.0384615384615383E-2</v>
      </c>
      <c r="K23" s="421"/>
      <c r="L23" s="418">
        <v>54210</v>
      </c>
      <c r="M23" s="213">
        <f t="shared" si="0"/>
        <v>2210</v>
      </c>
      <c r="N23" s="213">
        <f t="shared" si="2"/>
        <v>2210</v>
      </c>
      <c r="O23" s="318">
        <f t="shared" si="3"/>
        <v>4.2500000000000003E-2</v>
      </c>
      <c r="Q23" s="407">
        <v>52200</v>
      </c>
      <c r="R23" s="423">
        <f t="shared" si="4"/>
        <v>200</v>
      </c>
      <c r="S23" s="213">
        <f t="shared" si="5"/>
        <v>200</v>
      </c>
      <c r="T23" s="318">
        <f t="shared" si="6"/>
        <v>3.8461538461538464E-3</v>
      </c>
    </row>
    <row r="24" spans="2:20" ht="14.4" x14ac:dyDescent="0.3">
      <c r="B24" s="81">
        <v>17</v>
      </c>
      <c r="C24" s="207">
        <v>50000</v>
      </c>
      <c r="D24" s="403">
        <v>50650</v>
      </c>
      <c r="E24" s="409">
        <v>52000</v>
      </c>
      <c r="F24" s="421"/>
      <c r="G24" s="515">
        <v>53060</v>
      </c>
      <c r="H24" s="516">
        <v>1060</v>
      </c>
      <c r="I24" s="517">
        <v>1060</v>
      </c>
      <c r="J24" s="519">
        <f t="shared" si="1"/>
        <v>2.0384615384615383E-2</v>
      </c>
      <c r="K24" s="421"/>
      <c r="L24" s="418">
        <v>54210</v>
      </c>
      <c r="M24" s="213">
        <f t="shared" si="0"/>
        <v>2210</v>
      </c>
      <c r="N24" s="213">
        <f t="shared" si="2"/>
        <v>2210</v>
      </c>
      <c r="O24" s="318">
        <f t="shared" si="3"/>
        <v>4.2500000000000003E-2</v>
      </c>
      <c r="Q24" s="407">
        <v>52200</v>
      </c>
      <c r="R24" s="423">
        <f t="shared" si="4"/>
        <v>200</v>
      </c>
      <c r="S24" s="213">
        <f t="shared" si="5"/>
        <v>200</v>
      </c>
      <c r="T24" s="318">
        <f t="shared" si="6"/>
        <v>3.8461538461538464E-3</v>
      </c>
    </row>
    <row r="25" spans="2:20" ht="14.4" x14ac:dyDescent="0.3">
      <c r="B25" s="81">
        <v>18</v>
      </c>
      <c r="C25" s="207">
        <v>50000</v>
      </c>
      <c r="D25" s="403">
        <v>50650</v>
      </c>
      <c r="E25" s="409">
        <v>52000</v>
      </c>
      <c r="F25" s="421"/>
      <c r="G25" s="515">
        <v>53060</v>
      </c>
      <c r="H25" s="516">
        <v>1060</v>
      </c>
      <c r="I25" s="517">
        <v>1060</v>
      </c>
      <c r="J25" s="519">
        <f t="shared" si="1"/>
        <v>2.0384615384615383E-2</v>
      </c>
      <c r="K25" s="421"/>
      <c r="L25" s="418">
        <v>54210</v>
      </c>
      <c r="M25" s="213">
        <f t="shared" si="0"/>
        <v>2210</v>
      </c>
      <c r="N25" s="213">
        <f t="shared" si="2"/>
        <v>2210</v>
      </c>
      <c r="O25" s="318">
        <f t="shared" si="3"/>
        <v>4.2500000000000003E-2</v>
      </c>
      <c r="Q25" s="407">
        <v>52200</v>
      </c>
      <c r="R25" s="423">
        <f t="shared" si="4"/>
        <v>200</v>
      </c>
      <c r="S25" s="213">
        <f t="shared" si="5"/>
        <v>200</v>
      </c>
      <c r="T25" s="318">
        <f t="shared" si="6"/>
        <v>3.8461538461538464E-3</v>
      </c>
    </row>
    <row r="26" spans="2:20" ht="14.4" x14ac:dyDescent="0.3">
      <c r="B26" s="81">
        <v>19</v>
      </c>
      <c r="C26" s="207">
        <v>50000</v>
      </c>
      <c r="D26" s="403">
        <v>50650</v>
      </c>
      <c r="E26" s="409">
        <v>52000</v>
      </c>
      <c r="F26" s="421"/>
      <c r="G26" s="515">
        <v>53060</v>
      </c>
      <c r="H26" s="516">
        <v>1060</v>
      </c>
      <c r="I26" s="517">
        <v>1060</v>
      </c>
      <c r="J26" s="519">
        <f t="shared" si="1"/>
        <v>2.0384615384615383E-2</v>
      </c>
      <c r="K26" s="421"/>
      <c r="L26" s="418">
        <v>54210</v>
      </c>
      <c r="M26" s="213">
        <f t="shared" si="0"/>
        <v>2210</v>
      </c>
      <c r="N26" s="213">
        <f t="shared" si="2"/>
        <v>2210</v>
      </c>
      <c r="O26" s="318">
        <f t="shared" si="3"/>
        <v>4.2500000000000003E-2</v>
      </c>
      <c r="Q26" s="407">
        <v>52200</v>
      </c>
      <c r="R26" s="423">
        <f t="shared" si="4"/>
        <v>200</v>
      </c>
      <c r="S26" s="213">
        <f t="shared" si="5"/>
        <v>200</v>
      </c>
      <c r="T26" s="318">
        <f t="shared" si="6"/>
        <v>3.8461538461538464E-3</v>
      </c>
    </row>
    <row r="27" spans="2:20" ht="14.4" x14ac:dyDescent="0.3">
      <c r="B27" s="81">
        <v>20</v>
      </c>
      <c r="C27" s="207">
        <v>50000</v>
      </c>
      <c r="D27" s="403">
        <v>50650</v>
      </c>
      <c r="E27" s="409">
        <v>52000</v>
      </c>
      <c r="F27" s="421"/>
      <c r="G27" s="515">
        <v>53060</v>
      </c>
      <c r="H27" s="516">
        <v>1060</v>
      </c>
      <c r="I27" s="517">
        <v>1060</v>
      </c>
      <c r="J27" s="519">
        <f t="shared" si="1"/>
        <v>2.0384615384615383E-2</v>
      </c>
      <c r="K27" s="421"/>
      <c r="L27" s="418">
        <v>54210</v>
      </c>
      <c r="M27" s="213">
        <f t="shared" si="0"/>
        <v>2210</v>
      </c>
      <c r="N27" s="213">
        <f t="shared" si="2"/>
        <v>2210</v>
      </c>
      <c r="O27" s="318">
        <f t="shared" si="3"/>
        <v>4.2500000000000003E-2</v>
      </c>
      <c r="Q27" s="407">
        <v>52200</v>
      </c>
      <c r="R27" s="423">
        <f>Q27-E27</f>
        <v>200</v>
      </c>
      <c r="S27" s="213">
        <f t="shared" si="5"/>
        <v>200</v>
      </c>
      <c r="T27" s="318">
        <f>S27/E26</f>
        <v>3.8461538461538464E-3</v>
      </c>
    </row>
    <row r="28" spans="2:20" ht="14.4" x14ac:dyDescent="0.3">
      <c r="B28" s="81">
        <v>21</v>
      </c>
      <c r="C28" s="207">
        <v>50000</v>
      </c>
      <c r="D28" s="403">
        <v>50650</v>
      </c>
      <c r="E28" s="409">
        <v>52000</v>
      </c>
      <c r="F28" s="421"/>
      <c r="G28" s="515">
        <v>53060</v>
      </c>
      <c r="H28" s="516">
        <v>1060</v>
      </c>
      <c r="I28" s="517">
        <v>1060</v>
      </c>
      <c r="J28" s="519">
        <f t="shared" si="1"/>
        <v>2.0384615384615383E-2</v>
      </c>
      <c r="K28" s="421"/>
      <c r="L28" s="418">
        <v>54210</v>
      </c>
      <c r="M28" s="213">
        <f t="shared" si="0"/>
        <v>2210</v>
      </c>
      <c r="N28" s="213">
        <f t="shared" si="2"/>
        <v>2210</v>
      </c>
      <c r="O28" s="318">
        <f t="shared" si="3"/>
        <v>4.2500000000000003E-2</v>
      </c>
      <c r="Q28" s="407">
        <v>52200</v>
      </c>
      <c r="R28" s="423">
        <f t="shared" si="4"/>
        <v>200</v>
      </c>
      <c r="S28" s="213">
        <f t="shared" si="5"/>
        <v>200</v>
      </c>
      <c r="T28" s="318">
        <f t="shared" si="6"/>
        <v>3.8461538461538464E-3</v>
      </c>
    </row>
    <row r="29" spans="2:20" ht="14.4" x14ac:dyDescent="0.3">
      <c r="B29" s="81">
        <v>22</v>
      </c>
      <c r="C29" s="207">
        <v>50000</v>
      </c>
      <c r="D29" s="403">
        <v>50650</v>
      </c>
      <c r="E29" s="409">
        <v>52000</v>
      </c>
      <c r="F29" s="421"/>
      <c r="G29" s="515">
        <v>53060</v>
      </c>
      <c r="H29" s="516">
        <v>1060</v>
      </c>
      <c r="I29" s="517">
        <v>1060</v>
      </c>
      <c r="J29" s="519">
        <f t="shared" si="1"/>
        <v>2.0384615384615383E-2</v>
      </c>
      <c r="K29" s="421"/>
      <c r="L29" s="418">
        <v>54210</v>
      </c>
      <c r="M29" s="213">
        <f t="shared" si="0"/>
        <v>2210</v>
      </c>
      <c r="N29" s="213">
        <f t="shared" si="2"/>
        <v>2210</v>
      </c>
      <c r="O29" s="318">
        <f t="shared" si="3"/>
        <v>4.2500000000000003E-2</v>
      </c>
      <c r="Q29" s="407">
        <v>52200</v>
      </c>
      <c r="R29" s="423">
        <f t="shared" si="4"/>
        <v>200</v>
      </c>
      <c r="S29" s="213">
        <f t="shared" si="5"/>
        <v>200</v>
      </c>
      <c r="T29" s="318">
        <f t="shared" si="6"/>
        <v>3.8461538461538464E-3</v>
      </c>
    </row>
    <row r="30" spans="2:20" ht="14.4" x14ac:dyDescent="0.3">
      <c r="B30" s="81">
        <v>23</v>
      </c>
      <c r="C30" s="207">
        <v>50000</v>
      </c>
      <c r="D30" s="403">
        <v>50650</v>
      </c>
      <c r="E30" s="409">
        <v>52000</v>
      </c>
      <c r="F30" s="421"/>
      <c r="G30" s="515">
        <v>53060</v>
      </c>
      <c r="H30" s="516">
        <v>1060</v>
      </c>
      <c r="I30" s="517">
        <v>1060</v>
      </c>
      <c r="J30" s="519">
        <f t="shared" si="1"/>
        <v>2.0384615384615383E-2</v>
      </c>
      <c r="K30" s="421"/>
      <c r="L30" s="418">
        <v>54210</v>
      </c>
      <c r="M30" s="213">
        <f t="shared" si="0"/>
        <v>2210</v>
      </c>
      <c r="N30" s="213">
        <f t="shared" si="2"/>
        <v>2210</v>
      </c>
      <c r="O30" s="318">
        <f t="shared" si="3"/>
        <v>4.2500000000000003E-2</v>
      </c>
      <c r="Q30" s="407">
        <v>52200</v>
      </c>
      <c r="R30" s="423">
        <f t="shared" si="4"/>
        <v>200</v>
      </c>
      <c r="S30" s="213">
        <f t="shared" si="5"/>
        <v>200</v>
      </c>
      <c r="T30" s="318">
        <f t="shared" si="6"/>
        <v>3.8461538461538464E-3</v>
      </c>
    </row>
    <row r="31" spans="2:20" ht="14.4" x14ac:dyDescent="0.3">
      <c r="B31" s="81">
        <v>24</v>
      </c>
      <c r="C31" s="207">
        <v>50000</v>
      </c>
      <c r="D31" s="403">
        <v>50650</v>
      </c>
      <c r="E31" s="409">
        <v>52000</v>
      </c>
      <c r="F31" s="421"/>
      <c r="G31" s="515">
        <v>53060</v>
      </c>
      <c r="H31" s="516">
        <v>1060</v>
      </c>
      <c r="I31" s="517">
        <v>1060</v>
      </c>
      <c r="J31" s="519">
        <f t="shared" si="1"/>
        <v>2.0384615384615383E-2</v>
      </c>
      <c r="K31" s="421"/>
      <c r="L31" s="418">
        <v>54210</v>
      </c>
      <c r="M31" s="213">
        <f t="shared" si="0"/>
        <v>2210</v>
      </c>
      <c r="N31" s="213">
        <f t="shared" si="2"/>
        <v>2210</v>
      </c>
      <c r="O31" s="318">
        <f t="shared" si="3"/>
        <v>4.2500000000000003E-2</v>
      </c>
      <c r="Q31" s="407">
        <v>52200</v>
      </c>
      <c r="R31" s="423">
        <f t="shared" si="4"/>
        <v>200</v>
      </c>
      <c r="S31" s="213">
        <f t="shared" si="5"/>
        <v>200</v>
      </c>
      <c r="T31" s="318">
        <f t="shared" si="6"/>
        <v>3.8461538461538464E-3</v>
      </c>
    </row>
    <row r="32" spans="2:20" ht="14.4" x14ac:dyDescent="0.3">
      <c r="B32" s="81">
        <v>25</v>
      </c>
      <c r="C32" s="207">
        <v>52000</v>
      </c>
      <c r="D32" s="403">
        <v>52680</v>
      </c>
      <c r="E32" s="409">
        <v>54000</v>
      </c>
      <c r="F32" s="421"/>
      <c r="G32" s="515">
        <v>55100</v>
      </c>
      <c r="H32" s="516">
        <v>1100</v>
      </c>
      <c r="I32" s="517">
        <v>3100</v>
      </c>
      <c r="J32" s="519">
        <f t="shared" si="1"/>
        <v>5.9615384615384619E-2</v>
      </c>
      <c r="K32" s="421"/>
      <c r="L32" s="418">
        <v>56300</v>
      </c>
      <c r="M32" s="213">
        <f t="shared" si="0"/>
        <v>2300</v>
      </c>
      <c r="N32" s="213">
        <f t="shared" si="2"/>
        <v>4300</v>
      </c>
      <c r="O32" s="318">
        <f t="shared" si="3"/>
        <v>8.269230769230769E-2</v>
      </c>
      <c r="Q32" s="407">
        <v>54200</v>
      </c>
      <c r="R32" s="423">
        <f t="shared" si="4"/>
        <v>200</v>
      </c>
      <c r="S32" s="213">
        <f>Q32-E31</f>
        <v>2200</v>
      </c>
      <c r="T32" s="318">
        <f t="shared" si="6"/>
        <v>4.230769230769231E-2</v>
      </c>
    </row>
    <row r="33" spans="2:20" ht="14.4" x14ac:dyDescent="0.3">
      <c r="B33" s="81">
        <v>26</v>
      </c>
      <c r="C33" s="207">
        <v>52000</v>
      </c>
      <c r="D33" s="403">
        <v>52680</v>
      </c>
      <c r="E33" s="409">
        <v>54000</v>
      </c>
      <c r="F33" s="421"/>
      <c r="G33" s="515">
        <v>55100</v>
      </c>
      <c r="H33" s="516">
        <v>1100</v>
      </c>
      <c r="I33" s="517">
        <v>1100</v>
      </c>
      <c r="J33" s="519">
        <f t="shared" si="1"/>
        <v>2.0370370370370372E-2</v>
      </c>
      <c r="K33" s="421"/>
      <c r="L33" s="418">
        <v>56300</v>
      </c>
      <c r="M33" s="213">
        <f t="shared" si="0"/>
        <v>2300</v>
      </c>
      <c r="N33" s="213">
        <f t="shared" si="2"/>
        <v>2300</v>
      </c>
      <c r="O33" s="318">
        <f t="shared" si="3"/>
        <v>4.2592592592592592E-2</v>
      </c>
      <c r="Q33" s="407">
        <v>54200</v>
      </c>
      <c r="R33" s="423">
        <f t="shared" si="4"/>
        <v>200</v>
      </c>
      <c r="S33" s="213">
        <f t="shared" si="5"/>
        <v>200</v>
      </c>
      <c r="T33" s="318">
        <f t="shared" si="6"/>
        <v>3.7037037037037038E-3</v>
      </c>
    </row>
    <row r="34" spans="2:20" ht="14.4" x14ac:dyDescent="0.3">
      <c r="B34" s="81">
        <v>27</v>
      </c>
      <c r="C34" s="207">
        <v>52000</v>
      </c>
      <c r="D34" s="403">
        <v>52680</v>
      </c>
      <c r="E34" s="409">
        <v>54000</v>
      </c>
      <c r="F34" s="421"/>
      <c r="G34" s="515">
        <v>55100</v>
      </c>
      <c r="H34" s="516">
        <v>1100</v>
      </c>
      <c r="I34" s="517">
        <v>1100</v>
      </c>
      <c r="J34" s="519">
        <f t="shared" si="1"/>
        <v>2.0370370370370372E-2</v>
      </c>
      <c r="K34" s="421"/>
      <c r="L34" s="418">
        <v>56300</v>
      </c>
      <c r="M34" s="213">
        <f t="shared" si="0"/>
        <v>2300</v>
      </c>
      <c r="N34" s="213">
        <f t="shared" si="2"/>
        <v>2300</v>
      </c>
      <c r="O34" s="318">
        <f t="shared" si="3"/>
        <v>4.2592592592592592E-2</v>
      </c>
      <c r="Q34" s="407">
        <v>54200</v>
      </c>
      <c r="R34" s="423">
        <f t="shared" si="4"/>
        <v>200</v>
      </c>
      <c r="S34" s="213">
        <f t="shared" si="5"/>
        <v>200</v>
      </c>
      <c r="T34" s="318">
        <f t="shared" si="6"/>
        <v>3.7037037037037038E-3</v>
      </c>
    </row>
    <row r="35" spans="2:20" ht="14.4" x14ac:dyDescent="0.3">
      <c r="B35" s="81">
        <v>28</v>
      </c>
      <c r="C35" s="207">
        <v>52000</v>
      </c>
      <c r="D35" s="403">
        <v>52680</v>
      </c>
      <c r="E35" s="409">
        <v>54000</v>
      </c>
      <c r="F35" s="421"/>
      <c r="G35" s="515">
        <v>55100</v>
      </c>
      <c r="H35" s="516">
        <v>1100</v>
      </c>
      <c r="I35" s="517">
        <v>1100</v>
      </c>
      <c r="J35" s="519">
        <f t="shared" si="1"/>
        <v>2.0370370370370372E-2</v>
      </c>
      <c r="K35" s="421"/>
      <c r="L35" s="418">
        <v>56300</v>
      </c>
      <c r="M35" s="213">
        <f t="shared" si="0"/>
        <v>2300</v>
      </c>
      <c r="N35" s="213">
        <f t="shared" si="2"/>
        <v>2300</v>
      </c>
      <c r="O35" s="318">
        <f t="shared" si="3"/>
        <v>4.2592592592592592E-2</v>
      </c>
      <c r="Q35" s="407">
        <v>54200</v>
      </c>
      <c r="R35" s="423">
        <f t="shared" si="4"/>
        <v>200</v>
      </c>
      <c r="S35" s="213">
        <f t="shared" si="5"/>
        <v>200</v>
      </c>
      <c r="T35" s="318">
        <f t="shared" si="6"/>
        <v>3.7037037037037038E-3</v>
      </c>
    </row>
    <row r="36" spans="2:20" ht="14.4" x14ac:dyDescent="0.3">
      <c r="B36" s="81">
        <v>29</v>
      </c>
      <c r="C36" s="207">
        <v>52000</v>
      </c>
      <c r="D36" s="403">
        <v>52680</v>
      </c>
      <c r="E36" s="409">
        <v>54000</v>
      </c>
      <c r="F36" s="421"/>
      <c r="G36" s="515">
        <v>55100</v>
      </c>
      <c r="H36" s="516">
        <v>1100</v>
      </c>
      <c r="I36" s="517">
        <v>1100</v>
      </c>
      <c r="J36" s="519">
        <f t="shared" si="1"/>
        <v>2.0370370370370372E-2</v>
      </c>
      <c r="K36" s="421"/>
      <c r="L36" s="418">
        <v>56300</v>
      </c>
      <c r="M36" s="213">
        <f t="shared" si="0"/>
        <v>2300</v>
      </c>
      <c r="N36" s="213">
        <f t="shared" si="2"/>
        <v>2300</v>
      </c>
      <c r="O36" s="318">
        <f t="shared" si="3"/>
        <v>4.2592592592592592E-2</v>
      </c>
      <c r="Q36" s="407">
        <v>54200</v>
      </c>
      <c r="R36" s="423">
        <f t="shared" si="4"/>
        <v>200</v>
      </c>
      <c r="S36" s="213">
        <f t="shared" si="5"/>
        <v>200</v>
      </c>
      <c r="T36" s="318">
        <f t="shared" si="6"/>
        <v>3.7037037037037038E-3</v>
      </c>
    </row>
    <row r="37" spans="2:20" ht="14.4" x14ac:dyDescent="0.3">
      <c r="B37" s="283">
        <v>30</v>
      </c>
      <c r="C37" s="208">
        <v>52000</v>
      </c>
      <c r="D37" s="404">
        <v>52680</v>
      </c>
      <c r="E37" s="410">
        <v>54000</v>
      </c>
      <c r="F37" s="422"/>
      <c r="G37" s="515">
        <v>55100</v>
      </c>
      <c r="H37" s="516">
        <v>1100</v>
      </c>
      <c r="I37" s="517">
        <v>1100</v>
      </c>
      <c r="J37" s="519">
        <f t="shared" si="1"/>
        <v>2.0370370370370372E-2</v>
      </c>
      <c r="K37" s="422"/>
      <c r="L37" s="419">
        <v>56300</v>
      </c>
      <c r="M37" s="214">
        <f t="shared" si="0"/>
        <v>2300</v>
      </c>
      <c r="N37" s="214">
        <f t="shared" si="2"/>
        <v>2300</v>
      </c>
      <c r="O37" s="319">
        <f t="shared" si="3"/>
        <v>4.2592592592592592E-2</v>
      </c>
      <c r="Q37" s="411">
        <v>54200</v>
      </c>
      <c r="R37" s="214">
        <f>Q37-E37</f>
        <v>200</v>
      </c>
      <c r="S37" s="214">
        <f>Q37-E36</f>
        <v>200</v>
      </c>
      <c r="T37" s="319">
        <f>S37/E36</f>
        <v>3.7037037037037038E-3</v>
      </c>
    </row>
    <row r="38" spans="2:20" x14ac:dyDescent="0.25">
      <c r="M38" s="54"/>
      <c r="N38" s="54"/>
      <c r="R38" s="54"/>
      <c r="S38" s="54"/>
    </row>
  </sheetData>
  <mergeCells count="2">
    <mergeCell ref="Q4:T4"/>
    <mergeCell ref="L4:O4"/>
  </mergeCells>
  <pageMargins left="0.7" right="0.7" top="0.75" bottom="0.75" header="0.3" footer="0.3"/>
  <pageSetup orientation="portrait" r:id="rId1"/>
  <headerFooter>
    <oddFooter>&amp;L&amp;"Arial,Italic"&amp;9Financial &amp; Business Services
NC Department of Public Instruction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3129-97CB-44AC-B45A-0132839C894F}">
  <dimension ref="A1:K40"/>
  <sheetViews>
    <sheetView zoomScaleNormal="100" workbookViewId="0">
      <selection activeCell="H37" sqref="H37"/>
    </sheetView>
  </sheetViews>
  <sheetFormatPr defaultRowHeight="13.2" x14ac:dyDescent="0.25"/>
  <cols>
    <col min="1" max="1" width="15" customWidth="1"/>
    <col min="2" max="2" width="11.6640625" customWidth="1"/>
    <col min="4" max="4" width="9.6640625" bestFit="1" customWidth="1"/>
    <col min="5" max="5" width="11.33203125" bestFit="1" customWidth="1"/>
    <col min="6" max="6" width="10.109375" bestFit="1" customWidth="1"/>
    <col min="7" max="7" width="11.33203125" bestFit="1" customWidth="1"/>
    <col min="9" max="9" width="11.33203125" bestFit="1" customWidth="1"/>
    <col min="11" max="11" width="11.33203125" bestFit="1" customWidth="1"/>
  </cols>
  <sheetData>
    <row r="1" spans="1:11" x14ac:dyDescent="0.25">
      <c r="A1" s="14" t="s">
        <v>394</v>
      </c>
    </row>
    <row r="3" spans="1:11" x14ac:dyDescent="0.25">
      <c r="C3" s="424"/>
      <c r="D3" s="425"/>
      <c r="E3" s="425"/>
      <c r="F3" s="425"/>
    </row>
    <row r="4" spans="1:11" x14ac:dyDescent="0.25">
      <c r="A4" s="426"/>
      <c r="B4" s="29"/>
      <c r="C4" s="14" t="s">
        <v>322</v>
      </c>
    </row>
    <row r="5" spans="1:11" ht="26.4" x14ac:dyDescent="0.25">
      <c r="A5" s="14" t="s">
        <v>297</v>
      </c>
      <c r="B5" s="476">
        <v>0.04</v>
      </c>
      <c r="C5" s="526" t="s">
        <v>71</v>
      </c>
      <c r="D5" s="526" t="s">
        <v>72</v>
      </c>
      <c r="E5" s="527" t="s">
        <v>73</v>
      </c>
      <c r="F5" s="528" t="s">
        <v>74</v>
      </c>
    </row>
    <row r="6" spans="1:11" x14ac:dyDescent="0.25">
      <c r="A6" s="71" t="s">
        <v>120</v>
      </c>
      <c r="C6" s="529" t="s">
        <v>79</v>
      </c>
      <c r="D6" s="530">
        <v>75526</v>
      </c>
      <c r="E6" s="530">
        <v>83078</v>
      </c>
      <c r="F6" s="530">
        <v>90631</v>
      </c>
      <c r="I6" s="474"/>
      <c r="K6" s="471"/>
    </row>
    <row r="7" spans="1:11" x14ac:dyDescent="0.25">
      <c r="C7" s="529" t="s">
        <v>80</v>
      </c>
      <c r="D7" s="530">
        <v>79302</v>
      </c>
      <c r="E7" s="530">
        <v>87232</v>
      </c>
      <c r="F7" s="530">
        <v>95162</v>
      </c>
      <c r="I7" s="471"/>
    </row>
    <row r="8" spans="1:11" x14ac:dyDescent="0.25">
      <c r="C8" s="529" t="s">
        <v>75</v>
      </c>
      <c r="D8" s="530">
        <v>83078</v>
      </c>
      <c r="E8" s="530">
        <v>91386</v>
      </c>
      <c r="F8" s="530">
        <v>99694</v>
      </c>
      <c r="I8" s="471"/>
    </row>
    <row r="9" spans="1:11" x14ac:dyDescent="0.25">
      <c r="C9" s="529" t="s">
        <v>76</v>
      </c>
      <c r="D9" s="530">
        <v>86855</v>
      </c>
      <c r="E9" s="530">
        <v>95540</v>
      </c>
      <c r="F9" s="530">
        <v>104226</v>
      </c>
      <c r="G9" s="473"/>
    </row>
    <row r="10" spans="1:11" x14ac:dyDescent="0.25">
      <c r="C10" s="529" t="s">
        <v>77</v>
      </c>
      <c r="D10" s="530">
        <v>90631</v>
      </c>
      <c r="E10" s="530">
        <v>99694</v>
      </c>
      <c r="F10" s="530">
        <v>108757</v>
      </c>
      <c r="H10" s="100"/>
    </row>
    <row r="11" spans="1:11" x14ac:dyDescent="0.25">
      <c r="C11" s="529" t="s">
        <v>78</v>
      </c>
      <c r="D11" s="530">
        <v>94407</v>
      </c>
      <c r="E11" s="530">
        <v>103848</v>
      </c>
      <c r="F11" s="530">
        <v>11328</v>
      </c>
    </row>
    <row r="13" spans="1:11" ht="26.4" x14ac:dyDescent="0.25">
      <c r="A13" s="14" t="s">
        <v>243</v>
      </c>
      <c r="B13" s="67">
        <v>0.04</v>
      </c>
      <c r="C13" s="226" t="s">
        <v>71</v>
      </c>
      <c r="D13" s="226" t="s">
        <v>72</v>
      </c>
      <c r="E13" s="223" t="s">
        <v>73</v>
      </c>
      <c r="F13" s="227" t="s">
        <v>74</v>
      </c>
    </row>
    <row r="14" spans="1:11" x14ac:dyDescent="0.25">
      <c r="C14" s="228" t="s">
        <v>79</v>
      </c>
      <c r="D14" s="266">
        <v>72621</v>
      </c>
      <c r="E14" s="266">
        <v>79883</v>
      </c>
      <c r="F14" s="266">
        <v>87145</v>
      </c>
    </row>
    <row r="15" spans="1:11" x14ac:dyDescent="0.25">
      <c r="C15" s="228" t="s">
        <v>80</v>
      </c>
      <c r="D15" s="266">
        <v>76252</v>
      </c>
      <c r="E15" s="266">
        <v>83877</v>
      </c>
      <c r="F15" s="266">
        <v>91502</v>
      </c>
    </row>
    <row r="16" spans="1:11" x14ac:dyDescent="0.25">
      <c r="C16" s="228" t="s">
        <v>75</v>
      </c>
      <c r="D16" s="266">
        <v>79883</v>
      </c>
      <c r="E16" s="266">
        <v>87872</v>
      </c>
      <c r="F16" s="266">
        <v>95860</v>
      </c>
    </row>
    <row r="17" spans="1:6" x14ac:dyDescent="0.25">
      <c r="C17" s="228" t="s">
        <v>76</v>
      </c>
      <c r="D17" s="266">
        <v>83514</v>
      </c>
      <c r="E17" s="266">
        <v>91865</v>
      </c>
      <c r="F17" s="266">
        <v>100217</v>
      </c>
    </row>
    <row r="18" spans="1:6" x14ac:dyDescent="0.25">
      <c r="C18" s="228" t="s">
        <v>77</v>
      </c>
      <c r="D18" s="266">
        <v>87146</v>
      </c>
      <c r="E18" s="266">
        <v>95860</v>
      </c>
      <c r="F18" s="266">
        <v>104574</v>
      </c>
    </row>
    <row r="19" spans="1:6" x14ac:dyDescent="0.25">
      <c r="C19" s="228" t="s">
        <v>78</v>
      </c>
      <c r="D19" s="266">
        <v>90776</v>
      </c>
      <c r="E19" s="266">
        <v>99854</v>
      </c>
      <c r="F19" s="266">
        <v>108931</v>
      </c>
    </row>
    <row r="20" spans="1:6" x14ac:dyDescent="0.25">
      <c r="C20" s="228"/>
      <c r="D20" s="266"/>
      <c r="E20" s="266"/>
      <c r="F20" s="266"/>
    </row>
    <row r="21" spans="1:6" ht="26.4" x14ac:dyDescent="0.25">
      <c r="A21" s="14" t="s">
        <v>244</v>
      </c>
      <c r="B21" s="385">
        <v>2.5000000000000001E-2</v>
      </c>
      <c r="C21" s="226" t="s">
        <v>71</v>
      </c>
      <c r="D21" s="226" t="s">
        <v>72</v>
      </c>
      <c r="E21" s="223" t="s">
        <v>73</v>
      </c>
      <c r="F21" s="227" t="s">
        <v>74</v>
      </c>
    </row>
    <row r="22" spans="1:6" x14ac:dyDescent="0.25">
      <c r="C22" s="228" t="s">
        <v>79</v>
      </c>
      <c r="D22" s="266">
        <v>69828</v>
      </c>
      <c r="E22" s="266">
        <v>76811</v>
      </c>
      <c r="F22" s="266">
        <v>83794</v>
      </c>
    </row>
    <row r="23" spans="1:6" x14ac:dyDescent="0.25">
      <c r="C23" s="228" t="s">
        <v>80</v>
      </c>
      <c r="D23" s="266">
        <v>73319</v>
      </c>
      <c r="E23" s="266">
        <v>80651</v>
      </c>
      <c r="F23" s="266">
        <v>87983</v>
      </c>
    </row>
    <row r="24" spans="1:6" x14ac:dyDescent="0.25">
      <c r="C24" s="228" t="s">
        <v>75</v>
      </c>
      <c r="D24" s="266">
        <v>76811</v>
      </c>
      <c r="E24" s="266">
        <v>84492</v>
      </c>
      <c r="F24" s="266">
        <v>92173</v>
      </c>
    </row>
    <row r="25" spans="1:6" x14ac:dyDescent="0.25">
      <c r="C25" s="228" t="s">
        <v>76</v>
      </c>
      <c r="D25" s="266">
        <v>80302</v>
      </c>
      <c r="E25" s="266">
        <v>88332</v>
      </c>
      <c r="F25" s="266">
        <v>96362</v>
      </c>
    </row>
    <row r="26" spans="1:6" x14ac:dyDescent="0.25">
      <c r="C26" s="228" t="s">
        <v>77</v>
      </c>
      <c r="D26" s="266">
        <v>83794</v>
      </c>
      <c r="E26" s="266">
        <v>92173</v>
      </c>
      <c r="F26" s="266">
        <v>100553</v>
      </c>
    </row>
    <row r="27" spans="1:6" x14ac:dyDescent="0.25">
      <c r="C27" s="228" t="s">
        <v>78</v>
      </c>
      <c r="D27" s="266">
        <v>87285</v>
      </c>
      <c r="E27" s="266">
        <v>96014</v>
      </c>
      <c r="F27" s="266">
        <v>104742</v>
      </c>
    </row>
    <row r="28" spans="1:6" x14ac:dyDescent="0.25">
      <c r="C28" s="228"/>
      <c r="D28" s="266"/>
      <c r="E28" s="266"/>
      <c r="F28" s="266"/>
    </row>
    <row r="29" spans="1:6" ht="26.4" x14ac:dyDescent="0.25">
      <c r="A29" s="320" t="s">
        <v>245</v>
      </c>
      <c r="C29" s="226" t="s">
        <v>71</v>
      </c>
      <c r="D29" s="226" t="s">
        <v>72</v>
      </c>
      <c r="E29" s="223" t="s">
        <v>73</v>
      </c>
      <c r="F29" s="227" t="s">
        <v>74</v>
      </c>
    </row>
    <row r="30" spans="1:6" x14ac:dyDescent="0.25">
      <c r="C30" s="228" t="s">
        <v>79</v>
      </c>
      <c r="D30" s="266">
        <v>68125</v>
      </c>
      <c r="E30" s="266">
        <v>74938</v>
      </c>
      <c r="F30" s="266">
        <v>81750</v>
      </c>
    </row>
    <row r="31" spans="1:6" x14ac:dyDescent="0.25">
      <c r="C31" s="228" t="s">
        <v>80</v>
      </c>
      <c r="D31" s="266">
        <v>71531</v>
      </c>
      <c r="E31" s="266">
        <v>78684</v>
      </c>
      <c r="F31" s="266">
        <v>85837</v>
      </c>
    </row>
    <row r="32" spans="1:6" x14ac:dyDescent="0.25">
      <c r="C32" s="228" t="s">
        <v>75</v>
      </c>
      <c r="D32" s="266">
        <v>74938</v>
      </c>
      <c r="E32" s="266">
        <v>82432</v>
      </c>
      <c r="F32" s="266">
        <v>89926</v>
      </c>
    </row>
    <row r="33" spans="3:6" x14ac:dyDescent="0.25">
      <c r="C33" s="228" t="s">
        <v>76</v>
      </c>
      <c r="D33" s="266">
        <v>78344</v>
      </c>
      <c r="E33" s="266">
        <v>86178</v>
      </c>
      <c r="F33" s="266">
        <v>94013</v>
      </c>
    </row>
    <row r="34" spans="3:6" x14ac:dyDescent="0.25">
      <c r="C34" s="228" t="s">
        <v>77</v>
      </c>
      <c r="D34" s="266">
        <v>81750</v>
      </c>
      <c r="E34" s="266">
        <v>89925</v>
      </c>
      <c r="F34" s="266">
        <v>98100</v>
      </c>
    </row>
    <row r="35" spans="3:6" x14ac:dyDescent="0.25">
      <c r="C35" s="228" t="s">
        <v>78</v>
      </c>
      <c r="D35" s="266">
        <v>85156</v>
      </c>
      <c r="E35" s="266">
        <v>93672</v>
      </c>
      <c r="F35" s="266">
        <v>102187</v>
      </c>
    </row>
    <row r="38" spans="3:6" x14ac:dyDescent="0.25">
      <c r="C38" s="235"/>
    </row>
    <row r="40" spans="3:6" x14ac:dyDescent="0.25">
      <c r="C40" s="424"/>
      <c r="D40" s="425"/>
      <c r="E40" s="425"/>
      <c r="F40" s="425"/>
    </row>
  </sheetData>
  <pageMargins left="0.7" right="0.7" top="0.75" bottom="0.75" header="0.3" footer="0.3"/>
  <pageSetup orientation="portrait" r:id="rId1"/>
  <headerFooter>
    <oddFooter>&amp;L&amp;"Arial,Italic"&amp;9Financial and Business Services
NC Department of Public Instruction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DB7B-1F3E-489A-B0BD-819725AFE627}">
  <dimension ref="A1:E14"/>
  <sheetViews>
    <sheetView workbookViewId="0">
      <selection activeCell="E17" sqref="E17"/>
    </sheetView>
  </sheetViews>
  <sheetFormatPr defaultRowHeight="13.2" x14ac:dyDescent="0.25"/>
  <cols>
    <col min="1" max="1" width="2.33203125" customWidth="1"/>
    <col min="2" max="2" width="15.44140625" bestFit="1" customWidth="1"/>
    <col min="3" max="3" width="13.44140625" customWidth="1"/>
  </cols>
  <sheetData>
    <row r="1" spans="1:5" s="14" customFormat="1" ht="25.95" customHeight="1" x14ac:dyDescent="0.25">
      <c r="A1" s="235"/>
      <c r="B1" s="389" t="s">
        <v>323</v>
      </c>
      <c r="C1" s="235"/>
    </row>
    <row r="2" spans="1:5" s="14" customFormat="1" ht="25.95" customHeight="1" x14ac:dyDescent="0.25">
      <c r="A2" s="235"/>
      <c r="B2" s="389"/>
      <c r="C2" s="235"/>
    </row>
    <row r="3" spans="1:5" s="77" customFormat="1" x14ac:dyDescent="0.25">
      <c r="A3" s="427"/>
      <c r="B3" s="428"/>
      <c r="C3" s="520" t="s">
        <v>324</v>
      </c>
    </row>
    <row r="4" spans="1:5" ht="24" customHeight="1" x14ac:dyDescent="0.25">
      <c r="A4" s="386"/>
      <c r="B4" s="387" t="s">
        <v>244</v>
      </c>
      <c r="C4" s="521">
        <v>2.5000000000000001E-2</v>
      </c>
    </row>
    <row r="5" spans="1:5" ht="15.75" customHeight="1" x14ac:dyDescent="0.25">
      <c r="A5" s="388"/>
      <c r="B5" s="233"/>
      <c r="C5" s="522"/>
    </row>
    <row r="6" spans="1:5" x14ac:dyDescent="0.25">
      <c r="A6" s="388"/>
      <c r="B6" s="233" t="s">
        <v>243</v>
      </c>
      <c r="C6" s="523">
        <v>2.5000000000000001E-2</v>
      </c>
    </row>
    <row r="7" spans="1:5" x14ac:dyDescent="0.25">
      <c r="A7" s="388"/>
      <c r="B7" s="233"/>
      <c r="C7" s="522"/>
    </row>
    <row r="8" spans="1:5" x14ac:dyDescent="0.25">
      <c r="A8" s="388"/>
      <c r="B8" s="531" t="s">
        <v>297</v>
      </c>
      <c r="C8" s="532">
        <v>0.04</v>
      </c>
      <c r="D8" s="426" t="s">
        <v>383</v>
      </c>
      <c r="E8" s="426"/>
    </row>
    <row r="9" spans="1:5" ht="12.6" customHeight="1" x14ac:dyDescent="0.25">
      <c r="A9" s="126"/>
      <c r="B9" s="27"/>
      <c r="C9" s="524"/>
    </row>
    <row r="10" spans="1:5" x14ac:dyDescent="0.25">
      <c r="C10" s="29"/>
    </row>
    <row r="11" spans="1:5" x14ac:dyDescent="0.25">
      <c r="C11" s="29"/>
    </row>
    <row r="12" spans="1:5" x14ac:dyDescent="0.25">
      <c r="C12" s="29"/>
    </row>
    <row r="13" spans="1:5" x14ac:dyDescent="0.25">
      <c r="C13" s="29"/>
    </row>
    <row r="14" spans="1:5" x14ac:dyDescent="0.25">
      <c r="C14" s="29"/>
    </row>
  </sheetData>
  <pageMargins left="0.7" right="0.7" top="0.75" bottom="0.75" header="0.3" footer="0.3"/>
  <pageSetup orientation="portrait" r:id="rId1"/>
  <headerFooter>
    <oddFooter>&amp;L&amp;"Arial,Italic"&amp;9Financial &amp; Business Services
NC Department of Public Instruction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1019-D693-409E-B0EC-3052945F27A5}">
  <dimension ref="A1:H57"/>
  <sheetViews>
    <sheetView topLeftCell="B27" workbookViewId="0">
      <selection activeCell="H9" sqref="H9"/>
    </sheetView>
  </sheetViews>
  <sheetFormatPr defaultColWidth="9.109375" defaultRowHeight="13.8" x14ac:dyDescent="0.3"/>
  <cols>
    <col min="1" max="1" width="5.33203125" style="329" customWidth="1"/>
    <col min="2" max="2" width="40" style="336" bestFit="1" customWidth="1"/>
    <col min="3" max="3" width="5.33203125" style="336" customWidth="1"/>
    <col min="4" max="4" width="52.5546875" style="336" customWidth="1"/>
    <col min="5" max="5" width="14.109375" style="336" bestFit="1" customWidth="1"/>
    <col min="6" max="6" width="2.33203125" style="336" customWidth="1"/>
    <col min="7" max="7" width="14.109375" style="336" bestFit="1" customWidth="1"/>
    <col min="8" max="8" width="12.5546875" style="336" bestFit="1" customWidth="1"/>
    <col min="9" max="9" width="4.109375" style="336" customWidth="1"/>
    <col min="10" max="16384" width="9.109375" style="336"/>
  </cols>
  <sheetData>
    <row r="1" spans="1:8" x14ac:dyDescent="0.3">
      <c r="B1" s="382" t="s">
        <v>230</v>
      </c>
    </row>
    <row r="2" spans="1:8" s="327" customFormat="1" x14ac:dyDescent="0.25">
      <c r="A2" s="324"/>
      <c r="B2" s="325" t="s">
        <v>142</v>
      </c>
      <c r="C2" s="325" t="s">
        <v>143</v>
      </c>
      <c r="D2" s="325" t="s">
        <v>144</v>
      </c>
      <c r="E2" s="325" t="s">
        <v>19</v>
      </c>
      <c r="F2" s="326"/>
      <c r="G2" s="325" t="s">
        <v>8</v>
      </c>
      <c r="H2" s="327" t="s">
        <v>13</v>
      </c>
    </row>
    <row r="3" spans="1:8" s="327" customFormat="1" x14ac:dyDescent="0.25">
      <c r="A3" s="328" t="s">
        <v>145</v>
      </c>
      <c r="B3" s="326"/>
      <c r="C3" s="326"/>
      <c r="D3" s="326"/>
      <c r="E3" s="326"/>
      <c r="F3" s="326"/>
      <c r="G3" s="326"/>
    </row>
    <row r="4" spans="1:8" ht="27.6" x14ac:dyDescent="0.3">
      <c r="B4" s="330" t="s">
        <v>146</v>
      </c>
      <c r="C4" s="331">
        <v>181</v>
      </c>
      <c r="D4" s="332" t="s">
        <v>147</v>
      </c>
      <c r="E4" s="333">
        <f>E55*0.9</f>
        <v>3241602327.5999999</v>
      </c>
      <c r="F4" s="334"/>
      <c r="G4" s="335">
        <f>E4</f>
        <v>3241602327.5999999</v>
      </c>
    </row>
    <row r="5" spans="1:8" x14ac:dyDescent="0.3">
      <c r="B5" s="337"/>
      <c r="C5" s="338"/>
      <c r="D5" s="339"/>
      <c r="E5" s="340"/>
      <c r="F5" s="334"/>
      <c r="G5" s="340"/>
    </row>
    <row r="6" spans="1:8" x14ac:dyDescent="0.3">
      <c r="A6" s="328" t="s">
        <v>148</v>
      </c>
      <c r="B6" s="337"/>
      <c r="C6" s="338"/>
      <c r="D6" s="339"/>
      <c r="E6" s="340"/>
      <c r="F6" s="334"/>
      <c r="G6" s="340"/>
    </row>
    <row r="7" spans="1:8" ht="41.4" x14ac:dyDescent="0.3">
      <c r="B7" s="341" t="s">
        <v>149</v>
      </c>
      <c r="C7" s="342">
        <v>182</v>
      </c>
      <c r="D7" s="343" t="s">
        <v>150</v>
      </c>
      <c r="E7" s="344">
        <v>20000000</v>
      </c>
      <c r="F7" s="334"/>
      <c r="G7" s="345">
        <f>E7</f>
        <v>20000000</v>
      </c>
      <c r="H7" s="336">
        <v>20000000</v>
      </c>
    </row>
    <row r="8" spans="1:8" ht="41.4" x14ac:dyDescent="0.3">
      <c r="B8" s="346" t="s">
        <v>45</v>
      </c>
      <c r="C8" s="347"/>
      <c r="D8" s="348" t="s">
        <v>151</v>
      </c>
      <c r="E8" s="349">
        <v>1500000</v>
      </c>
      <c r="F8" s="334"/>
      <c r="G8" s="350">
        <f>E8</f>
        <v>1500000</v>
      </c>
      <c r="H8" s="336">
        <v>15000000</v>
      </c>
    </row>
    <row r="9" spans="1:8" ht="16.5" customHeight="1" x14ac:dyDescent="0.3">
      <c r="A9" s="351" t="s">
        <v>152</v>
      </c>
      <c r="B9" s="324"/>
      <c r="C9" s="327"/>
      <c r="D9" s="339"/>
      <c r="E9" s="352"/>
      <c r="F9" s="334"/>
      <c r="G9" s="352"/>
    </row>
    <row r="10" spans="1:8" ht="55.2" x14ac:dyDescent="0.3">
      <c r="B10" s="353" t="s">
        <v>153</v>
      </c>
      <c r="C10" s="354" t="s">
        <v>154</v>
      </c>
      <c r="D10" s="355" t="s">
        <v>155</v>
      </c>
      <c r="E10" s="356">
        <v>36000000</v>
      </c>
      <c r="F10" s="334"/>
      <c r="G10" s="357">
        <f>E10</f>
        <v>36000000</v>
      </c>
    </row>
    <row r="11" spans="1:8" ht="41.4" x14ac:dyDescent="0.3">
      <c r="B11" s="358" t="s">
        <v>156</v>
      </c>
      <c r="C11" s="359" t="s">
        <v>154</v>
      </c>
      <c r="D11" s="360" t="s">
        <v>157</v>
      </c>
      <c r="E11" s="361">
        <v>36000000</v>
      </c>
      <c r="F11" s="334"/>
      <c r="G11" s="362">
        <f>E11</f>
        <v>36000000</v>
      </c>
    </row>
    <row r="12" spans="1:8" ht="27.6" x14ac:dyDescent="0.3">
      <c r="B12" s="358" t="s">
        <v>158</v>
      </c>
      <c r="C12" s="359" t="s">
        <v>154</v>
      </c>
      <c r="D12" s="360" t="s">
        <v>159</v>
      </c>
      <c r="E12" s="361">
        <v>10000000</v>
      </c>
      <c r="F12" s="334"/>
      <c r="G12" s="362">
        <f>E12</f>
        <v>10000000</v>
      </c>
    </row>
    <row r="13" spans="1:8" x14ac:dyDescent="0.3">
      <c r="B13" s="358" t="s">
        <v>160</v>
      </c>
      <c r="C13" s="359"/>
      <c r="D13" s="360" t="s">
        <v>161</v>
      </c>
      <c r="E13" s="361"/>
      <c r="F13" s="334"/>
      <c r="G13" s="362">
        <v>10000000</v>
      </c>
    </row>
    <row r="14" spans="1:8" x14ac:dyDescent="0.3">
      <c r="B14" s="358" t="s">
        <v>162</v>
      </c>
      <c r="C14" s="359" t="s">
        <v>154</v>
      </c>
      <c r="D14" s="360" t="s">
        <v>163</v>
      </c>
      <c r="E14" s="361">
        <v>10000000</v>
      </c>
      <c r="F14" s="334"/>
      <c r="G14" s="362"/>
    </row>
    <row r="15" spans="1:8" ht="27.6" x14ac:dyDescent="0.3">
      <c r="B15" s="358" t="s">
        <v>164</v>
      </c>
      <c r="C15" s="359" t="s">
        <v>154</v>
      </c>
      <c r="D15" s="360" t="s">
        <v>165</v>
      </c>
      <c r="E15" s="361">
        <v>15000000</v>
      </c>
      <c r="F15" s="334"/>
      <c r="G15" s="362"/>
    </row>
    <row r="16" spans="1:8" s="324" customFormat="1" x14ac:dyDescent="0.25">
      <c r="B16" s="358" t="s">
        <v>166</v>
      </c>
      <c r="C16" s="359" t="s">
        <v>154</v>
      </c>
      <c r="D16" s="360" t="s">
        <v>167</v>
      </c>
      <c r="E16" s="361">
        <v>15000000</v>
      </c>
      <c r="F16" s="363"/>
      <c r="G16" s="364"/>
    </row>
    <row r="17" spans="2:7" s="324" customFormat="1" ht="27.6" x14ac:dyDescent="0.25">
      <c r="B17" s="358" t="s">
        <v>168</v>
      </c>
      <c r="C17" s="359" t="s">
        <v>154</v>
      </c>
      <c r="D17" s="360" t="s">
        <v>169</v>
      </c>
      <c r="E17" s="361"/>
      <c r="F17" s="363"/>
      <c r="G17" s="364">
        <v>18500000</v>
      </c>
    </row>
    <row r="18" spans="2:7" s="324" customFormat="1" ht="27.6" x14ac:dyDescent="0.25">
      <c r="B18" s="358" t="s">
        <v>170</v>
      </c>
      <c r="C18" s="359" t="s">
        <v>154</v>
      </c>
      <c r="D18" s="360" t="s">
        <v>171</v>
      </c>
      <c r="E18" s="361"/>
      <c r="F18" s="363"/>
      <c r="G18" s="364">
        <v>2500000</v>
      </c>
    </row>
    <row r="19" spans="2:7" s="324" customFormat="1" ht="27.6" x14ac:dyDescent="0.25">
      <c r="B19" s="358" t="s">
        <v>172</v>
      </c>
      <c r="C19" s="359" t="s">
        <v>154</v>
      </c>
      <c r="D19" s="360" t="s">
        <v>173</v>
      </c>
      <c r="E19" s="361"/>
      <c r="F19" s="363"/>
      <c r="G19" s="364">
        <v>2600000</v>
      </c>
    </row>
    <row r="20" spans="2:7" s="324" customFormat="1" ht="41.4" x14ac:dyDescent="0.25">
      <c r="B20" s="358" t="s">
        <v>174</v>
      </c>
      <c r="C20" s="359" t="s">
        <v>154</v>
      </c>
      <c r="D20" s="360" t="s">
        <v>175</v>
      </c>
      <c r="E20" s="361"/>
      <c r="F20" s="363"/>
      <c r="G20" s="364">
        <v>100000000</v>
      </c>
    </row>
    <row r="21" spans="2:7" s="324" customFormat="1" ht="41.4" x14ac:dyDescent="0.25">
      <c r="B21" s="358" t="s">
        <v>176</v>
      </c>
      <c r="C21" s="359"/>
      <c r="D21" s="360" t="s">
        <v>177</v>
      </c>
      <c r="E21" s="361"/>
      <c r="F21" s="363"/>
      <c r="G21" s="364">
        <v>1000000</v>
      </c>
    </row>
    <row r="22" spans="2:7" s="324" customFormat="1" ht="55.2" x14ac:dyDescent="0.25">
      <c r="B22" s="358" t="s">
        <v>178</v>
      </c>
      <c r="C22" s="359"/>
      <c r="D22" s="360" t="s">
        <v>179</v>
      </c>
      <c r="E22" s="361"/>
      <c r="F22" s="363"/>
      <c r="G22" s="364">
        <v>970000</v>
      </c>
    </row>
    <row r="23" spans="2:7" s="324" customFormat="1" ht="41.4" x14ac:dyDescent="0.25">
      <c r="B23" s="358" t="s">
        <v>180</v>
      </c>
      <c r="C23" s="359"/>
      <c r="D23" s="360" t="s">
        <v>181</v>
      </c>
      <c r="E23" s="361"/>
      <c r="F23" s="363"/>
      <c r="G23" s="364">
        <v>18000000</v>
      </c>
    </row>
    <row r="24" spans="2:7" s="324" customFormat="1" ht="69" x14ac:dyDescent="0.25">
      <c r="B24" s="358" t="s">
        <v>182</v>
      </c>
      <c r="C24" s="359"/>
      <c r="D24" s="360" t="s">
        <v>183</v>
      </c>
      <c r="E24" s="361"/>
      <c r="F24" s="363"/>
      <c r="G24" s="364">
        <v>5000000</v>
      </c>
    </row>
    <row r="25" spans="2:7" s="324" customFormat="1" ht="69" x14ac:dyDescent="0.25">
      <c r="B25" s="358" t="s">
        <v>184</v>
      </c>
      <c r="C25" s="359"/>
      <c r="D25" s="360" t="s">
        <v>185</v>
      </c>
      <c r="E25" s="361"/>
      <c r="F25" s="363"/>
      <c r="G25" s="364">
        <v>2400000</v>
      </c>
    </row>
    <row r="26" spans="2:7" s="324" customFormat="1" ht="41.4" x14ac:dyDescent="0.25">
      <c r="B26" s="358" t="s">
        <v>186</v>
      </c>
      <c r="C26" s="359"/>
      <c r="D26" s="360" t="s">
        <v>187</v>
      </c>
      <c r="E26" s="361"/>
      <c r="F26" s="363"/>
      <c r="G26" s="364">
        <v>10500000</v>
      </c>
    </row>
    <row r="27" spans="2:7" s="324" customFormat="1" ht="69" x14ac:dyDescent="0.25">
      <c r="B27" s="358" t="s">
        <v>188</v>
      </c>
      <c r="C27" s="359"/>
      <c r="D27" s="360" t="s">
        <v>189</v>
      </c>
      <c r="E27" s="361"/>
      <c r="F27" s="363"/>
      <c r="G27" s="364">
        <v>13200000</v>
      </c>
    </row>
    <row r="28" spans="2:7" s="324" customFormat="1" ht="25.5" customHeight="1" x14ac:dyDescent="0.25">
      <c r="B28" s="358" t="s">
        <v>190</v>
      </c>
      <c r="C28" s="359"/>
      <c r="D28" s="360"/>
      <c r="E28" s="361"/>
      <c r="F28" s="363"/>
      <c r="G28" s="364">
        <v>2500000</v>
      </c>
    </row>
    <row r="29" spans="2:7" ht="27.6" x14ac:dyDescent="0.3">
      <c r="B29" s="358" t="s">
        <v>191</v>
      </c>
      <c r="C29" s="359"/>
      <c r="D29" s="360" t="s">
        <v>192</v>
      </c>
      <c r="E29" s="361">
        <v>500000</v>
      </c>
      <c r="F29" s="334"/>
      <c r="G29" s="362">
        <f>E29</f>
        <v>500000</v>
      </c>
    </row>
    <row r="30" spans="2:7" ht="27.6" x14ac:dyDescent="0.3">
      <c r="B30" s="358" t="s">
        <v>193</v>
      </c>
      <c r="C30" s="359"/>
      <c r="D30" s="360" t="s">
        <v>194</v>
      </c>
      <c r="E30" s="361">
        <v>37500000</v>
      </c>
      <c r="F30" s="334"/>
      <c r="G30" s="362">
        <f>E30</f>
        <v>37500000</v>
      </c>
    </row>
    <row r="31" spans="2:7" x14ac:dyDescent="0.3">
      <c r="B31" s="358"/>
      <c r="C31" s="359"/>
      <c r="D31" s="360" t="s">
        <v>195</v>
      </c>
      <c r="E31" s="361"/>
      <c r="F31" s="334"/>
      <c r="G31" s="362">
        <v>2500000</v>
      </c>
    </row>
    <row r="32" spans="2:7" x14ac:dyDescent="0.3">
      <c r="B32" s="358" t="s">
        <v>138</v>
      </c>
      <c r="C32" s="359"/>
      <c r="D32" s="360" t="s">
        <v>196</v>
      </c>
      <c r="E32" s="361"/>
      <c r="F32" s="334"/>
      <c r="G32" s="362">
        <v>324036</v>
      </c>
    </row>
    <row r="33" spans="2:7" x14ac:dyDescent="0.3">
      <c r="B33" s="358" t="s">
        <v>197</v>
      </c>
      <c r="C33" s="359"/>
      <c r="D33" s="360" t="s">
        <v>198</v>
      </c>
      <c r="E33" s="361"/>
      <c r="F33" s="334"/>
      <c r="G33" s="362">
        <v>4084000</v>
      </c>
    </row>
    <row r="34" spans="2:7" x14ac:dyDescent="0.3">
      <c r="B34" s="358" t="s">
        <v>199</v>
      </c>
      <c r="C34" s="359"/>
      <c r="D34" s="360" t="s">
        <v>200</v>
      </c>
      <c r="E34" s="361"/>
      <c r="F34" s="334"/>
      <c r="G34" s="362">
        <v>500000</v>
      </c>
    </row>
    <row r="35" spans="2:7" ht="27.6" x14ac:dyDescent="0.3">
      <c r="B35" s="358" t="s">
        <v>201</v>
      </c>
      <c r="C35" s="359"/>
      <c r="D35" s="360" t="s">
        <v>202</v>
      </c>
      <c r="E35" s="361">
        <v>1000000</v>
      </c>
      <c r="F35" s="334"/>
      <c r="G35" s="362">
        <f>E35</f>
        <v>1000000</v>
      </c>
    </row>
    <row r="36" spans="2:7" ht="27.6" x14ac:dyDescent="0.3">
      <c r="B36" s="358" t="s">
        <v>203</v>
      </c>
      <c r="C36" s="359"/>
      <c r="D36" s="360" t="s">
        <v>229</v>
      </c>
      <c r="E36" s="361"/>
      <c r="F36" s="334"/>
      <c r="G36" s="362">
        <v>800000</v>
      </c>
    </row>
    <row r="37" spans="2:7" x14ac:dyDescent="0.3">
      <c r="B37" s="358" t="s">
        <v>204</v>
      </c>
      <c r="C37" s="359"/>
      <c r="D37" s="360" t="s">
        <v>205</v>
      </c>
      <c r="E37" s="361"/>
      <c r="F37" s="334"/>
      <c r="G37" s="362">
        <v>1700000</v>
      </c>
    </row>
    <row r="38" spans="2:7" x14ac:dyDescent="0.3">
      <c r="B38" s="358" t="s">
        <v>206</v>
      </c>
      <c r="C38" s="359"/>
      <c r="D38" s="360" t="s">
        <v>207</v>
      </c>
      <c r="E38" s="361"/>
      <c r="F38" s="334"/>
      <c r="G38" s="362">
        <v>2500000</v>
      </c>
    </row>
    <row r="39" spans="2:7" x14ac:dyDescent="0.3">
      <c r="B39" s="358" t="s">
        <v>208</v>
      </c>
      <c r="C39" s="359"/>
      <c r="D39" s="360" t="s">
        <v>209</v>
      </c>
      <c r="E39" s="361">
        <v>2000000</v>
      </c>
      <c r="F39" s="334"/>
      <c r="G39" s="362"/>
    </row>
    <row r="40" spans="2:7" x14ac:dyDescent="0.3">
      <c r="B40" s="358" t="s">
        <v>210</v>
      </c>
      <c r="C40" s="359"/>
      <c r="D40" s="360" t="s">
        <v>211</v>
      </c>
      <c r="E40" s="361"/>
      <c r="F40" s="334"/>
      <c r="G40" s="362">
        <v>350000</v>
      </c>
    </row>
    <row r="41" spans="2:7" ht="41.4" x14ac:dyDescent="0.3">
      <c r="B41" s="358" t="s">
        <v>212</v>
      </c>
      <c r="C41" s="359"/>
      <c r="D41" s="360" t="s">
        <v>213</v>
      </c>
      <c r="E41" s="361">
        <v>2000000</v>
      </c>
      <c r="F41" s="334"/>
      <c r="G41" s="362">
        <f>E41</f>
        <v>2000000</v>
      </c>
    </row>
    <row r="42" spans="2:7" ht="27.6" x14ac:dyDescent="0.3">
      <c r="B42" s="358" t="s">
        <v>214</v>
      </c>
      <c r="C42" s="359" t="s">
        <v>154</v>
      </c>
      <c r="D42" s="360" t="s">
        <v>215</v>
      </c>
      <c r="E42" s="361"/>
      <c r="F42" s="334"/>
      <c r="G42" s="362">
        <v>6650000</v>
      </c>
    </row>
    <row r="43" spans="2:7" ht="41.4" x14ac:dyDescent="0.3">
      <c r="B43" s="358" t="s">
        <v>216</v>
      </c>
      <c r="C43" s="359"/>
      <c r="D43" s="360" t="s">
        <v>217</v>
      </c>
      <c r="E43" s="361">
        <v>9000000</v>
      </c>
      <c r="F43" s="334"/>
      <c r="G43" s="362"/>
    </row>
    <row r="44" spans="2:7" x14ac:dyDescent="0.3">
      <c r="B44" s="358" t="s">
        <v>218</v>
      </c>
      <c r="C44" s="359"/>
      <c r="D44" s="360" t="s">
        <v>219</v>
      </c>
      <c r="E44" s="361">
        <v>200000</v>
      </c>
      <c r="F44" s="334"/>
      <c r="G44" s="362"/>
    </row>
    <row r="45" spans="2:7" x14ac:dyDescent="0.3">
      <c r="B45" s="358" t="s">
        <v>218</v>
      </c>
      <c r="C45" s="359"/>
      <c r="D45" s="360" t="s">
        <v>220</v>
      </c>
      <c r="E45" s="361"/>
      <c r="F45" s="334"/>
      <c r="G45" s="362">
        <v>100000</v>
      </c>
    </row>
    <row r="46" spans="2:7" x14ac:dyDescent="0.3">
      <c r="B46" s="358" t="s">
        <v>221</v>
      </c>
      <c r="C46" s="359"/>
      <c r="D46" s="360" t="s">
        <v>222</v>
      </c>
      <c r="E46" s="361"/>
      <c r="F46" s="334"/>
      <c r="G46" s="362">
        <v>1000000</v>
      </c>
    </row>
    <row r="47" spans="2:7" ht="27.6" x14ac:dyDescent="0.3">
      <c r="B47" s="365" t="s">
        <v>223</v>
      </c>
      <c r="C47" s="366"/>
      <c r="D47" s="367" t="s">
        <v>224</v>
      </c>
      <c r="E47" s="368">
        <v>8000000</v>
      </c>
      <c r="F47" s="334"/>
      <c r="G47" s="369">
        <f>E47</f>
        <v>8000000</v>
      </c>
    </row>
    <row r="48" spans="2:7" ht="6.75" customHeight="1" x14ac:dyDescent="0.3">
      <c r="E48" s="352"/>
      <c r="F48" s="334"/>
      <c r="G48" s="352"/>
    </row>
    <row r="49" spans="1:7" s="370" customFormat="1" ht="15" thickBot="1" x14ac:dyDescent="0.35">
      <c r="B49" s="329"/>
      <c r="D49" s="371" t="s">
        <v>225</v>
      </c>
      <c r="E49" s="372">
        <f>SUM(E4:E47)</f>
        <v>3445302327.5999999</v>
      </c>
      <c r="G49" s="372">
        <f>SUM(G4:G47)</f>
        <v>3601780363.5999999</v>
      </c>
    </row>
    <row r="50" spans="1:7" ht="7.5" customHeight="1" thickTop="1" x14ac:dyDescent="0.3">
      <c r="F50" s="334"/>
    </row>
    <row r="51" spans="1:7" ht="14.25" customHeight="1" x14ac:dyDescent="0.3">
      <c r="B51" s="373" t="s">
        <v>226</v>
      </c>
      <c r="C51" s="374"/>
      <c r="D51" s="375"/>
      <c r="E51" s="376">
        <f>E55-E53-E49</f>
        <v>138482078.4000001</v>
      </c>
      <c r="G51" s="376">
        <f>G55-G53-G49</f>
        <v>-17995957.599999905</v>
      </c>
    </row>
    <row r="52" spans="1:7" ht="6" customHeight="1" x14ac:dyDescent="0.3">
      <c r="B52" s="329"/>
      <c r="D52" s="329"/>
      <c r="E52" s="377"/>
      <c r="G52" s="377"/>
    </row>
    <row r="53" spans="1:7" x14ac:dyDescent="0.3">
      <c r="A53" s="351"/>
      <c r="B53" s="351"/>
      <c r="C53" s="338"/>
      <c r="D53" s="378" t="s">
        <v>227</v>
      </c>
      <c r="E53" s="379">
        <f>1514630+16481328</f>
        <v>17995958</v>
      </c>
      <c r="G53" s="379">
        <f>E53</f>
        <v>17995958</v>
      </c>
    </row>
    <row r="54" spans="1:7" x14ac:dyDescent="0.3">
      <c r="B54" s="329"/>
      <c r="C54" s="338"/>
      <c r="D54" s="380"/>
      <c r="E54" s="340"/>
      <c r="G54" s="340"/>
    </row>
    <row r="55" spans="1:7" ht="14.4" thickBot="1" x14ac:dyDescent="0.35">
      <c r="C55" s="338"/>
      <c r="D55" s="371" t="s">
        <v>228</v>
      </c>
      <c r="E55" s="381">
        <v>3601780364</v>
      </c>
      <c r="G55" s="381">
        <v>3601780364</v>
      </c>
    </row>
    <row r="56" spans="1:7" ht="14.4" thickTop="1" x14ac:dyDescent="0.3">
      <c r="C56" s="338"/>
      <c r="D56" s="380"/>
      <c r="E56" s="340"/>
      <c r="G56" s="340"/>
    </row>
    <row r="57" spans="1:7" x14ac:dyDescent="0.3">
      <c r="C57" s="338"/>
      <c r="D57" s="380"/>
      <c r="E57" s="340"/>
      <c r="G57" s="340"/>
    </row>
  </sheetData>
  <pageMargins left="0.7" right="0.7" top="0.75" bottom="0.75" header="0.3" footer="0.3"/>
  <pageSetup scale="90" orientation="landscape" r:id="rId1"/>
  <headerFooter>
    <oddHeader>&amp;CSB105 Section 7.27
Senate and House Comparison
Use of ESSER II Leadership funds</oddHeader>
    <oddFooter>&amp;L&amp;"Arial,Italic"&amp;9Financial and Business Services
Department of Public Instruction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CF74-E166-4AE2-818B-AA38F34F6429}">
  <dimension ref="A1:L25"/>
  <sheetViews>
    <sheetView workbookViewId="0">
      <selection activeCell="F25" sqref="F25"/>
    </sheetView>
  </sheetViews>
  <sheetFormatPr defaultColWidth="9.109375" defaultRowHeight="13.2" x14ac:dyDescent="0.25"/>
  <cols>
    <col min="3" max="3" width="25.109375" bestFit="1" customWidth="1"/>
    <col min="4" max="4" width="3.5546875" customWidth="1"/>
    <col min="5" max="5" width="1.88671875" customWidth="1"/>
    <col min="7" max="7" width="19.6640625" customWidth="1"/>
    <col min="9" max="10" width="0" hidden="1" customWidth="1"/>
    <col min="12" max="12" width="19.88671875" customWidth="1"/>
  </cols>
  <sheetData>
    <row r="1" spans="1:12" x14ac:dyDescent="0.25">
      <c r="A1" s="235" t="s">
        <v>134</v>
      </c>
      <c r="B1" s="235"/>
      <c r="C1" s="233"/>
      <c r="D1" s="229"/>
      <c r="E1" s="229"/>
      <c r="F1" s="229"/>
      <c r="G1" s="229"/>
      <c r="H1" s="229"/>
      <c r="I1" s="229"/>
      <c r="J1" s="229"/>
      <c r="K1" s="229"/>
      <c r="L1" s="229"/>
    </row>
    <row r="2" spans="1:12" x14ac:dyDescent="0.25">
      <c r="A2" s="229"/>
      <c r="B2" s="229"/>
      <c r="C2" s="229"/>
      <c r="D2" s="271"/>
      <c r="E2" s="229"/>
      <c r="F2" s="560" t="s">
        <v>19</v>
      </c>
      <c r="G2" s="561"/>
      <c r="H2" s="229"/>
      <c r="I2" s="560"/>
      <c r="J2" s="561"/>
      <c r="K2" s="560" t="s">
        <v>8</v>
      </c>
      <c r="L2" s="561"/>
    </row>
    <row r="3" spans="1:12" x14ac:dyDescent="0.25">
      <c r="A3" s="243" t="s">
        <v>30</v>
      </c>
      <c r="B3" s="249"/>
      <c r="C3" s="251"/>
      <c r="D3" s="263"/>
      <c r="E3" s="229"/>
      <c r="F3" s="250" t="s">
        <v>98</v>
      </c>
      <c r="G3" s="245"/>
      <c r="H3" s="229"/>
      <c r="I3" s="250"/>
      <c r="J3" s="245"/>
      <c r="K3" s="250"/>
      <c r="L3" s="245"/>
    </row>
    <row r="4" spans="1:12" x14ac:dyDescent="0.25">
      <c r="A4" s="252"/>
      <c r="B4" s="253" t="s">
        <v>90</v>
      </c>
      <c r="C4" s="254"/>
      <c r="D4" s="263"/>
      <c r="E4" s="229"/>
      <c r="F4" s="238"/>
      <c r="G4" s="239"/>
      <c r="H4" s="229"/>
      <c r="I4" s="238"/>
      <c r="J4" s="239"/>
      <c r="K4" s="238"/>
      <c r="L4" s="239"/>
    </row>
    <row r="5" spans="1:12" x14ac:dyDescent="0.25">
      <c r="A5" s="252"/>
      <c r="B5" s="253"/>
      <c r="C5" s="254" t="s">
        <v>93</v>
      </c>
      <c r="D5" s="229"/>
      <c r="E5" s="229"/>
      <c r="F5" s="562"/>
      <c r="G5" s="563"/>
      <c r="H5" s="229"/>
      <c r="I5" s="269"/>
      <c r="J5" s="239"/>
      <c r="K5" s="562"/>
      <c r="L5" s="563"/>
    </row>
    <row r="6" spans="1:12" x14ac:dyDescent="0.25">
      <c r="A6" s="252"/>
      <c r="C6" s="254"/>
      <c r="D6" s="229"/>
      <c r="E6" s="229"/>
      <c r="F6" s="240"/>
      <c r="G6" s="239"/>
      <c r="H6" s="229"/>
      <c r="I6" s="240"/>
      <c r="J6" s="239"/>
      <c r="K6" s="240"/>
      <c r="L6" s="239"/>
    </row>
    <row r="7" spans="1:12" ht="37.5" customHeight="1" x14ac:dyDescent="0.25">
      <c r="A7" s="252"/>
      <c r="B7" s="255" t="s">
        <v>69</v>
      </c>
      <c r="C7" s="254"/>
      <c r="D7" s="229"/>
      <c r="E7" s="229"/>
      <c r="F7" s="558"/>
      <c r="G7" s="559"/>
      <c r="H7" s="229"/>
      <c r="I7" s="321"/>
      <c r="J7" s="239"/>
      <c r="K7" s="268"/>
      <c r="L7" s="262"/>
    </row>
    <row r="8" spans="1:12" x14ac:dyDescent="0.25">
      <c r="A8" s="252"/>
      <c r="B8" s="229"/>
      <c r="C8" s="254"/>
      <c r="D8" s="229"/>
      <c r="E8" s="229"/>
      <c r="F8" s="241"/>
      <c r="G8" s="239"/>
      <c r="H8" s="229"/>
      <c r="I8" s="241"/>
      <c r="J8" s="239"/>
      <c r="K8" s="241"/>
      <c r="L8" s="262"/>
    </row>
    <row r="9" spans="1:12" ht="38.25" customHeight="1" x14ac:dyDescent="0.25">
      <c r="A9" s="252"/>
      <c r="B9" s="255" t="s">
        <v>89</v>
      </c>
      <c r="C9" s="254"/>
      <c r="D9" s="229"/>
      <c r="E9" s="229"/>
      <c r="F9" s="240"/>
      <c r="G9" s="239"/>
      <c r="H9" s="229"/>
      <c r="I9" s="240"/>
      <c r="J9" s="239"/>
      <c r="K9" s="548"/>
      <c r="L9" s="549"/>
    </row>
    <row r="10" spans="1:12" ht="33.75" customHeight="1" x14ac:dyDescent="0.25">
      <c r="A10" s="252"/>
      <c r="B10" s="255"/>
      <c r="C10" s="254"/>
      <c r="D10" s="229"/>
      <c r="E10" s="229"/>
      <c r="F10" s="240"/>
      <c r="G10" s="239"/>
      <c r="H10" s="229"/>
      <c r="I10" s="240"/>
      <c r="J10" s="239"/>
      <c r="K10" s="548"/>
      <c r="L10" s="549"/>
    </row>
    <row r="11" spans="1:12" ht="36.75" customHeight="1" x14ac:dyDescent="0.25">
      <c r="A11" s="252"/>
      <c r="B11" s="255"/>
      <c r="C11" s="254"/>
      <c r="D11" s="229"/>
      <c r="E11" s="229"/>
      <c r="F11" s="548"/>
      <c r="G11" s="549"/>
      <c r="H11" s="229"/>
      <c r="I11" s="240"/>
      <c r="J11" s="239"/>
      <c r="K11" s="240"/>
      <c r="L11" s="274"/>
    </row>
    <row r="12" spans="1:12" ht="30.75" customHeight="1" x14ac:dyDescent="0.25">
      <c r="A12" s="252"/>
      <c r="B12" s="229"/>
      <c r="C12" s="265"/>
      <c r="D12" s="229"/>
      <c r="E12" s="229"/>
      <c r="F12" s="548"/>
      <c r="G12" s="549"/>
      <c r="H12" s="229"/>
      <c r="I12" s="550"/>
      <c r="J12" s="551"/>
      <c r="K12" s="550"/>
      <c r="L12" s="551"/>
    </row>
    <row r="13" spans="1:12" x14ac:dyDescent="0.25">
      <c r="A13" s="252"/>
      <c r="B13" s="229"/>
      <c r="C13" s="254"/>
      <c r="D13" s="229"/>
      <c r="E13" s="229"/>
      <c r="F13" s="240"/>
      <c r="G13" s="239"/>
      <c r="H13" s="229"/>
      <c r="I13" s="240"/>
      <c r="J13" s="239"/>
      <c r="K13" s="240"/>
      <c r="L13" s="239"/>
    </row>
    <row r="14" spans="1:12" x14ac:dyDescent="0.25">
      <c r="A14" s="244" t="s">
        <v>61</v>
      </c>
      <c r="B14" s="246"/>
      <c r="C14" s="251"/>
      <c r="D14" s="247"/>
      <c r="E14" s="229"/>
      <c r="F14" s="248"/>
      <c r="G14" s="245"/>
      <c r="H14" s="229"/>
      <c r="I14" s="248"/>
      <c r="J14" s="245"/>
      <c r="K14" s="248"/>
      <c r="L14" s="245"/>
    </row>
    <row r="15" spans="1:12" ht="36" customHeight="1" x14ac:dyDescent="0.25">
      <c r="A15" s="121"/>
      <c r="B15" s="277" t="s">
        <v>101</v>
      </c>
      <c r="C15" s="265" t="s">
        <v>46</v>
      </c>
      <c r="D15" s="229"/>
      <c r="E15" s="236"/>
      <c r="F15" s="554">
        <v>1.4999999999999999E-2</v>
      </c>
      <c r="G15" s="555"/>
      <c r="H15" s="236"/>
      <c r="I15" s="261"/>
      <c r="J15" s="239"/>
      <c r="K15" s="552"/>
      <c r="L15" s="553"/>
    </row>
    <row r="16" spans="1:12" ht="11.25" customHeight="1" x14ac:dyDescent="0.25">
      <c r="A16" s="238"/>
      <c r="B16" s="229"/>
      <c r="C16" s="158"/>
      <c r="D16" s="229"/>
      <c r="E16" s="236"/>
      <c r="F16" s="261"/>
      <c r="G16" s="273"/>
      <c r="H16" s="236"/>
      <c r="I16" s="261"/>
      <c r="J16" s="239"/>
      <c r="K16" s="556"/>
      <c r="L16" s="557"/>
    </row>
    <row r="17" spans="1:12" ht="25.5" customHeight="1" x14ac:dyDescent="0.25">
      <c r="A17" s="252"/>
      <c r="B17" s="255" t="s">
        <v>69</v>
      </c>
      <c r="C17" s="158"/>
      <c r="D17" s="229"/>
      <c r="E17" s="229"/>
      <c r="F17" s="550" t="s">
        <v>135</v>
      </c>
      <c r="G17" s="551"/>
      <c r="H17" s="229"/>
      <c r="I17" s="242"/>
      <c r="J17" s="262"/>
      <c r="K17" s="242"/>
      <c r="L17" s="262"/>
    </row>
    <row r="18" spans="1:12" x14ac:dyDescent="0.25">
      <c r="A18" s="252"/>
      <c r="B18" s="255"/>
      <c r="C18" s="158"/>
      <c r="D18" s="229"/>
      <c r="E18" s="229"/>
      <c r="F18" s="550" t="s">
        <v>136</v>
      </c>
      <c r="G18" s="551"/>
      <c r="H18" s="229"/>
      <c r="I18" s="242"/>
      <c r="J18" s="262"/>
      <c r="K18" s="242"/>
      <c r="L18" s="262"/>
    </row>
    <row r="19" spans="1:12" ht="12.75" customHeight="1" x14ac:dyDescent="0.25">
      <c r="A19" s="256"/>
      <c r="B19" s="230"/>
      <c r="C19" s="257"/>
      <c r="D19" s="229"/>
      <c r="E19" s="229"/>
      <c r="F19" s="546"/>
      <c r="G19" s="547"/>
      <c r="H19" s="229"/>
      <c r="I19" s="242"/>
      <c r="J19" s="262"/>
      <c r="K19" s="546"/>
      <c r="L19" s="547"/>
    </row>
    <row r="20" spans="1:12" x14ac:dyDescent="0.25">
      <c r="A20" s="244" t="s">
        <v>52</v>
      </c>
      <c r="B20" s="246"/>
      <c r="C20" s="251"/>
      <c r="D20" s="247"/>
      <c r="E20" s="236"/>
      <c r="F20" s="258"/>
      <c r="G20" s="245"/>
      <c r="H20" s="229"/>
      <c r="I20" s="242"/>
      <c r="J20" s="262"/>
      <c r="K20" s="258"/>
      <c r="L20" s="245"/>
    </row>
    <row r="21" spans="1:12" ht="20.25" customHeight="1" x14ac:dyDescent="0.25">
      <c r="A21" s="267"/>
      <c r="B21" s="253" t="s">
        <v>101</v>
      </c>
      <c r="C21" s="254" t="s">
        <v>99</v>
      </c>
      <c r="D21" s="229"/>
      <c r="E21" s="229"/>
      <c r="F21" s="540">
        <v>1.4999999999999999E-2</v>
      </c>
      <c r="G21" s="541"/>
      <c r="H21" s="229"/>
      <c r="I21" s="242"/>
      <c r="J21" s="262"/>
      <c r="K21" s="540"/>
      <c r="L21" s="541"/>
    </row>
    <row r="22" spans="1:12" ht="25.5" customHeight="1" x14ac:dyDescent="0.25">
      <c r="A22" s="121"/>
      <c r="B22" s="229"/>
      <c r="C22" s="254"/>
      <c r="D22" s="229"/>
      <c r="E22" s="229"/>
      <c r="F22" s="542"/>
      <c r="G22" s="543"/>
      <c r="H22" s="229"/>
      <c r="I22" s="242"/>
      <c r="J22" s="262"/>
      <c r="K22" s="542"/>
      <c r="L22" s="543"/>
    </row>
    <row r="23" spans="1:12" x14ac:dyDescent="0.25">
      <c r="A23" s="244" t="s">
        <v>20</v>
      </c>
      <c r="B23" s="246"/>
      <c r="C23" s="251"/>
      <c r="D23" s="247"/>
      <c r="E23" s="236"/>
      <c r="F23" s="258"/>
      <c r="G23" s="245"/>
      <c r="H23" s="234"/>
      <c r="I23" s="258"/>
      <c r="J23" s="245"/>
      <c r="K23" s="258"/>
      <c r="L23" s="245"/>
    </row>
    <row r="24" spans="1:12" ht="57.75" customHeight="1" x14ac:dyDescent="0.25">
      <c r="A24" s="260"/>
      <c r="B24" s="259"/>
      <c r="C24" s="270" t="s">
        <v>37</v>
      </c>
      <c r="D24" s="229"/>
      <c r="E24" s="236"/>
      <c r="F24" s="544" t="s">
        <v>137</v>
      </c>
      <c r="G24" s="545"/>
      <c r="H24" s="234"/>
      <c r="I24" s="322"/>
      <c r="J24" s="323"/>
      <c r="K24" s="544"/>
      <c r="L24" s="545"/>
    </row>
    <row r="25" spans="1:12" x14ac:dyDescent="0.25">
      <c r="A25" s="252"/>
      <c r="B25" s="229"/>
      <c r="C25" s="263"/>
      <c r="D25" s="229"/>
      <c r="E25" s="236"/>
      <c r="F25" s="231"/>
      <c r="G25" s="232"/>
      <c r="H25" s="236"/>
      <c r="I25" s="231"/>
      <c r="J25" s="232"/>
      <c r="K25" s="237"/>
      <c r="L25" s="62"/>
    </row>
  </sheetData>
  <mergeCells count="25">
    <mergeCell ref="F7:G7"/>
    <mergeCell ref="K2:L2"/>
    <mergeCell ref="F2:G2"/>
    <mergeCell ref="I2:J2"/>
    <mergeCell ref="K5:L5"/>
    <mergeCell ref="F5:G5"/>
    <mergeCell ref="K19:L19"/>
    <mergeCell ref="F19:G19"/>
    <mergeCell ref="K9:L9"/>
    <mergeCell ref="K10:L10"/>
    <mergeCell ref="F11:G11"/>
    <mergeCell ref="K12:L12"/>
    <mergeCell ref="F12:G12"/>
    <mergeCell ref="I12:J12"/>
    <mergeCell ref="K15:L15"/>
    <mergeCell ref="F15:G15"/>
    <mergeCell ref="K16:L16"/>
    <mergeCell ref="F17:G17"/>
    <mergeCell ref="F18:G18"/>
    <mergeCell ref="K21:L21"/>
    <mergeCell ref="F21:G21"/>
    <mergeCell ref="K22:L22"/>
    <mergeCell ref="F22:G22"/>
    <mergeCell ref="K24:L24"/>
    <mergeCell ref="F24:G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A1E1-D7C7-458F-9232-C1845776E0A0}">
  <sheetPr>
    <pageSetUpPr fitToPage="1"/>
  </sheetPr>
  <dimension ref="A1:L29"/>
  <sheetViews>
    <sheetView topLeftCell="A3" workbookViewId="0">
      <selection activeCell="H15" sqref="H15:L15"/>
    </sheetView>
  </sheetViews>
  <sheetFormatPr defaultRowHeight="13.2" x14ac:dyDescent="0.25"/>
  <cols>
    <col min="3" max="3" width="25.109375" bestFit="1" customWidth="1"/>
    <col min="4" max="4" width="3.5546875" customWidth="1"/>
    <col min="6" max="6" width="19.88671875" customWidth="1"/>
    <col min="7" max="7" width="1.88671875" customWidth="1"/>
    <col min="9" max="9" width="19.6640625" customWidth="1"/>
    <col min="10" max="10" width="2.44140625" customWidth="1"/>
    <col min="11" max="11" width="11.33203125" customWidth="1"/>
    <col min="12" max="12" width="14.6640625" customWidth="1"/>
  </cols>
  <sheetData>
    <row r="1" spans="1:12" x14ac:dyDescent="0.25">
      <c r="A1" s="235" t="s">
        <v>124</v>
      </c>
      <c r="B1" s="235"/>
      <c r="C1" s="233"/>
      <c r="D1" s="229"/>
      <c r="E1" s="229"/>
      <c r="F1" s="229"/>
      <c r="G1" s="229"/>
      <c r="H1" s="229"/>
      <c r="I1" s="229"/>
      <c r="J1" s="229"/>
      <c r="K1" s="229"/>
      <c r="L1" s="229"/>
    </row>
    <row r="2" spans="1:12" x14ac:dyDescent="0.25">
      <c r="A2" s="229"/>
      <c r="B2" s="229"/>
      <c r="C2" s="229"/>
      <c r="D2" s="271"/>
      <c r="E2" s="560" t="s">
        <v>8</v>
      </c>
      <c r="F2" s="561"/>
      <c r="G2" s="229"/>
      <c r="H2" s="560" t="s">
        <v>19</v>
      </c>
      <c r="I2" s="561"/>
      <c r="J2" s="229"/>
      <c r="K2" s="560" t="s">
        <v>13</v>
      </c>
      <c r="L2" s="561"/>
    </row>
    <row r="3" spans="1:12" x14ac:dyDescent="0.25">
      <c r="A3" s="243" t="s">
        <v>30</v>
      </c>
      <c r="B3" s="249"/>
      <c r="C3" s="251"/>
      <c r="D3" s="263"/>
      <c r="E3" s="250"/>
      <c r="F3" s="245"/>
      <c r="G3" s="229"/>
      <c r="H3" s="250" t="s">
        <v>98</v>
      </c>
      <c r="I3" s="245"/>
      <c r="J3" s="229"/>
      <c r="K3" s="250"/>
      <c r="L3" s="245"/>
    </row>
    <row r="4" spans="1:12" x14ac:dyDescent="0.25">
      <c r="A4" s="252"/>
      <c r="B4" s="253" t="s">
        <v>90</v>
      </c>
      <c r="C4" s="254"/>
      <c r="D4" s="263"/>
      <c r="E4" s="238"/>
      <c r="F4" s="239"/>
      <c r="G4" s="229"/>
      <c r="H4" s="238"/>
      <c r="I4" s="239"/>
      <c r="J4" s="229"/>
      <c r="K4" s="238"/>
      <c r="L4" s="239"/>
    </row>
    <row r="5" spans="1:12" x14ac:dyDescent="0.25">
      <c r="A5" s="252"/>
      <c r="B5" s="253"/>
      <c r="C5" s="254" t="s">
        <v>93</v>
      </c>
      <c r="D5" s="229"/>
      <c r="E5" s="562"/>
      <c r="F5" s="563"/>
      <c r="G5" s="229"/>
      <c r="H5" s="562"/>
      <c r="I5" s="563"/>
      <c r="J5" s="229"/>
      <c r="K5" s="269"/>
      <c r="L5" s="239"/>
    </row>
    <row r="6" spans="1:12" x14ac:dyDescent="0.25">
      <c r="A6" s="252"/>
      <c r="C6" s="254"/>
      <c r="D6" s="229"/>
      <c r="E6" s="240"/>
      <c r="F6" s="239"/>
      <c r="G6" s="229"/>
      <c r="H6" s="240"/>
      <c r="I6" s="239"/>
      <c r="J6" s="229"/>
      <c r="K6" s="240"/>
      <c r="L6" s="239"/>
    </row>
    <row r="7" spans="1:12" ht="37.5" customHeight="1" x14ac:dyDescent="0.25">
      <c r="A7" s="252"/>
      <c r="B7" s="255" t="s">
        <v>69</v>
      </c>
      <c r="C7" s="254"/>
      <c r="D7" s="229"/>
      <c r="E7" s="268" t="s">
        <v>88</v>
      </c>
      <c r="F7" s="262"/>
      <c r="G7" s="229"/>
      <c r="H7" s="558" t="s">
        <v>91</v>
      </c>
      <c r="I7" s="559"/>
      <c r="J7" s="229"/>
      <c r="K7" s="558" t="s">
        <v>121</v>
      </c>
      <c r="L7" s="559"/>
    </row>
    <row r="8" spans="1:12" x14ac:dyDescent="0.25">
      <c r="A8" s="252"/>
      <c r="B8" s="229"/>
      <c r="C8" s="254"/>
      <c r="D8" s="229"/>
      <c r="E8" s="241"/>
      <c r="F8" s="262"/>
      <c r="G8" s="229"/>
      <c r="H8" s="241"/>
      <c r="I8" s="239"/>
      <c r="J8" s="229"/>
      <c r="K8" s="241"/>
      <c r="L8" s="239"/>
    </row>
    <row r="9" spans="1:12" ht="38.25" customHeight="1" x14ac:dyDescent="0.25">
      <c r="A9" s="252"/>
      <c r="B9" s="255" t="s">
        <v>89</v>
      </c>
      <c r="C9" s="254"/>
      <c r="D9" s="229"/>
      <c r="E9" s="548" t="s">
        <v>97</v>
      </c>
      <c r="F9" s="549"/>
      <c r="G9" s="229"/>
      <c r="H9" s="240"/>
      <c r="I9" s="239"/>
      <c r="J9" s="229"/>
      <c r="K9" s="240"/>
      <c r="L9" s="239"/>
    </row>
    <row r="10" spans="1:12" ht="33.75" customHeight="1" x14ac:dyDescent="0.25">
      <c r="A10" s="252"/>
      <c r="B10" s="255"/>
      <c r="C10" s="254"/>
      <c r="D10" s="229"/>
      <c r="E10" s="548" t="s">
        <v>110</v>
      </c>
      <c r="F10" s="549"/>
      <c r="G10" s="229"/>
      <c r="H10" s="240"/>
      <c r="I10" s="239"/>
      <c r="J10" s="229"/>
      <c r="K10" s="548" t="s">
        <v>122</v>
      </c>
      <c r="L10" s="549"/>
    </row>
    <row r="11" spans="1:12" ht="36.75" customHeight="1" x14ac:dyDescent="0.25">
      <c r="A11" s="252"/>
      <c r="B11" s="255"/>
      <c r="C11" s="254"/>
      <c r="D11" s="229"/>
      <c r="E11" s="240"/>
      <c r="F11" s="274"/>
      <c r="G11" s="229"/>
      <c r="H11" s="548" t="s">
        <v>117</v>
      </c>
      <c r="I11" s="549"/>
      <c r="J11" s="229"/>
      <c r="K11" s="548" t="s">
        <v>117</v>
      </c>
      <c r="L11" s="549"/>
    </row>
    <row r="12" spans="1:12" ht="33.75" customHeight="1" x14ac:dyDescent="0.25">
      <c r="A12" s="252"/>
      <c r="B12" s="229"/>
      <c r="C12" s="265"/>
      <c r="D12" s="229"/>
      <c r="E12" s="550" t="s">
        <v>102</v>
      </c>
      <c r="F12" s="551"/>
      <c r="G12" s="229"/>
      <c r="H12" s="548" t="s">
        <v>102</v>
      </c>
      <c r="I12" s="549"/>
      <c r="J12" s="229"/>
      <c r="K12" s="548" t="s">
        <v>102</v>
      </c>
      <c r="L12" s="549"/>
    </row>
    <row r="13" spans="1:12" x14ac:dyDescent="0.25">
      <c r="A13" s="252"/>
      <c r="B13" s="229"/>
      <c r="C13" s="254"/>
      <c r="D13" s="229"/>
      <c r="E13" s="240"/>
      <c r="F13" s="239"/>
      <c r="G13" s="229"/>
      <c r="H13" s="240"/>
      <c r="I13" s="239"/>
      <c r="J13" s="229"/>
      <c r="K13" s="240"/>
      <c r="L13" s="239"/>
    </row>
    <row r="14" spans="1:12" x14ac:dyDescent="0.25">
      <c r="A14" s="244" t="s">
        <v>61</v>
      </c>
      <c r="B14" s="246"/>
      <c r="C14" s="251"/>
      <c r="D14" s="247"/>
      <c r="E14" s="248"/>
      <c r="F14" s="245"/>
      <c r="G14" s="229"/>
      <c r="H14" s="248"/>
      <c r="I14" s="245"/>
      <c r="J14" s="229"/>
      <c r="K14" s="248"/>
      <c r="L14" s="245"/>
    </row>
    <row r="15" spans="1:12" ht="51.75" customHeight="1" x14ac:dyDescent="0.25">
      <c r="A15" s="121"/>
      <c r="B15" s="277" t="s">
        <v>101</v>
      </c>
      <c r="C15" s="265" t="s">
        <v>46</v>
      </c>
      <c r="D15" s="229"/>
      <c r="E15" s="552"/>
      <c r="F15" s="553"/>
      <c r="G15" s="236"/>
      <c r="H15" s="570"/>
      <c r="I15" s="571"/>
      <c r="J15" s="236"/>
      <c r="K15" s="261"/>
      <c r="L15" s="239"/>
    </row>
    <row r="16" spans="1:12" ht="69.75" customHeight="1" x14ac:dyDescent="0.25">
      <c r="A16" s="238"/>
      <c r="B16" s="229"/>
      <c r="C16" s="158"/>
      <c r="D16" s="229"/>
      <c r="E16" s="556" t="s">
        <v>92</v>
      </c>
      <c r="F16" s="557"/>
      <c r="G16" s="236"/>
      <c r="H16" s="261"/>
      <c r="I16" s="273"/>
      <c r="J16" s="236"/>
      <c r="K16" s="261"/>
      <c r="L16" s="239"/>
    </row>
    <row r="17" spans="1:12" x14ac:dyDescent="0.25">
      <c r="A17" s="238"/>
      <c r="B17" s="229"/>
      <c r="C17" s="158"/>
      <c r="D17" s="229"/>
      <c r="E17" s="261"/>
      <c r="F17" s="272"/>
      <c r="G17" s="236"/>
      <c r="H17" s="261"/>
      <c r="I17" s="273"/>
      <c r="J17" s="236"/>
      <c r="K17" s="261"/>
      <c r="L17" s="239"/>
    </row>
    <row r="18" spans="1:12" ht="25.5" customHeight="1" x14ac:dyDescent="0.25">
      <c r="A18" s="252"/>
      <c r="B18" s="255" t="s">
        <v>69</v>
      </c>
      <c r="C18" s="158"/>
      <c r="D18" s="229"/>
      <c r="E18" s="242"/>
      <c r="F18" s="262"/>
      <c r="G18" s="229"/>
      <c r="H18" s="550" t="s">
        <v>100</v>
      </c>
      <c r="I18" s="551"/>
      <c r="J18" s="229"/>
      <c r="K18" s="550" t="s">
        <v>100</v>
      </c>
      <c r="L18" s="551"/>
    </row>
    <row r="19" spans="1:12" ht="51.75" customHeight="1" x14ac:dyDescent="0.25">
      <c r="A19" s="252"/>
      <c r="B19" s="255"/>
      <c r="C19" s="158"/>
      <c r="D19" s="229"/>
      <c r="E19" s="242"/>
      <c r="F19" s="262"/>
      <c r="G19" s="229"/>
      <c r="H19" s="550" t="s">
        <v>115</v>
      </c>
      <c r="I19" s="551"/>
      <c r="J19" s="229"/>
      <c r="K19" s="550" t="s">
        <v>115</v>
      </c>
      <c r="L19" s="551"/>
    </row>
    <row r="20" spans="1:12" ht="51.75" customHeight="1" x14ac:dyDescent="0.25">
      <c r="A20" s="256"/>
      <c r="B20" s="230"/>
      <c r="C20" s="257"/>
      <c r="D20" s="229"/>
      <c r="E20" s="546" t="s">
        <v>118</v>
      </c>
      <c r="F20" s="547"/>
      <c r="G20" s="229"/>
      <c r="H20" s="546" t="s">
        <v>108</v>
      </c>
      <c r="I20" s="547"/>
      <c r="J20" s="229"/>
      <c r="K20" s="546" t="s">
        <v>108</v>
      </c>
      <c r="L20" s="547"/>
    </row>
    <row r="21" spans="1:12" x14ac:dyDescent="0.25">
      <c r="A21" s="244" t="s">
        <v>52</v>
      </c>
      <c r="B21" s="246"/>
      <c r="C21" s="251"/>
      <c r="D21" s="247"/>
      <c r="E21" s="258"/>
      <c r="F21" s="245"/>
      <c r="G21" s="236"/>
      <c r="H21" s="258"/>
      <c r="I21" s="245"/>
      <c r="J21" s="229"/>
      <c r="K21" s="258"/>
      <c r="L21" s="245"/>
    </row>
    <row r="22" spans="1:12" ht="20.25" customHeight="1" x14ac:dyDescent="0.25">
      <c r="A22" s="267"/>
      <c r="B22" s="253" t="s">
        <v>101</v>
      </c>
      <c r="C22" s="254" t="s">
        <v>99</v>
      </c>
      <c r="D22" s="229"/>
      <c r="E22" s="540">
        <v>6.3E-2</v>
      </c>
      <c r="F22" s="541"/>
      <c r="G22" s="229"/>
      <c r="H22" s="540">
        <v>1.2500000000000001E-2</v>
      </c>
      <c r="I22" s="541"/>
      <c r="J22" s="229"/>
      <c r="K22" s="242"/>
      <c r="L22" s="262"/>
    </row>
    <row r="23" spans="1:12" ht="25.5" customHeight="1" x14ac:dyDescent="0.25">
      <c r="A23" s="121"/>
      <c r="B23" s="229"/>
      <c r="C23" s="254"/>
      <c r="D23" s="229"/>
      <c r="E23" s="542" t="s">
        <v>94</v>
      </c>
      <c r="F23" s="543"/>
      <c r="G23" s="229"/>
      <c r="H23" s="542" t="s">
        <v>95</v>
      </c>
      <c r="I23" s="543"/>
      <c r="J23" s="229"/>
      <c r="K23" s="542" t="s">
        <v>95</v>
      </c>
      <c r="L23" s="543"/>
    </row>
    <row r="24" spans="1:12" ht="37.5" customHeight="1" x14ac:dyDescent="0.25">
      <c r="A24" s="267"/>
      <c r="B24" s="229"/>
      <c r="C24" s="254"/>
      <c r="D24" s="229"/>
      <c r="E24" s="572" t="s">
        <v>109</v>
      </c>
      <c r="F24" s="573"/>
      <c r="G24" s="229"/>
      <c r="H24" s="242"/>
      <c r="I24" s="262"/>
      <c r="J24" s="229"/>
      <c r="K24" s="242"/>
      <c r="L24" s="262"/>
    </row>
    <row r="25" spans="1:12" x14ac:dyDescent="0.25">
      <c r="A25" s="252"/>
      <c r="B25" s="229"/>
      <c r="C25" s="254"/>
      <c r="D25" s="264"/>
      <c r="E25" s="229"/>
      <c r="F25" s="239"/>
      <c r="G25" s="236"/>
      <c r="H25" s="241"/>
      <c r="I25" s="262"/>
      <c r="J25" s="236"/>
      <c r="K25" s="241"/>
      <c r="L25" s="262"/>
    </row>
    <row r="26" spans="1:12" x14ac:dyDescent="0.25">
      <c r="A26" s="244" t="s">
        <v>20</v>
      </c>
      <c r="B26" s="246"/>
      <c r="C26" s="251"/>
      <c r="D26" s="247"/>
      <c r="E26" s="258"/>
      <c r="F26" s="245"/>
      <c r="G26" s="236"/>
      <c r="H26" s="258"/>
      <c r="I26" s="245"/>
      <c r="J26" s="234"/>
      <c r="K26" s="258"/>
      <c r="L26" s="245"/>
    </row>
    <row r="27" spans="1:12" ht="57.75" customHeight="1" x14ac:dyDescent="0.25">
      <c r="A27" s="260"/>
      <c r="B27" s="259"/>
      <c r="C27" s="270" t="s">
        <v>37</v>
      </c>
      <c r="D27" s="229"/>
      <c r="E27" s="544" t="s">
        <v>96</v>
      </c>
      <c r="F27" s="545"/>
      <c r="G27" s="236"/>
      <c r="H27" s="568" t="s">
        <v>103</v>
      </c>
      <c r="I27" s="569"/>
      <c r="J27" s="234"/>
      <c r="K27" s="568" t="s">
        <v>103</v>
      </c>
      <c r="L27" s="569"/>
    </row>
    <row r="28" spans="1:12" ht="27.75" customHeight="1" x14ac:dyDescent="0.25">
      <c r="A28" s="256"/>
      <c r="B28" s="230"/>
      <c r="C28" s="257"/>
      <c r="D28" s="229"/>
      <c r="E28" s="566" t="s">
        <v>116</v>
      </c>
      <c r="F28" s="567"/>
      <c r="G28" s="236"/>
      <c r="H28" s="564" t="s">
        <v>104</v>
      </c>
      <c r="I28" s="565"/>
      <c r="J28" s="229"/>
      <c r="K28" s="564" t="s">
        <v>104</v>
      </c>
      <c r="L28" s="565"/>
    </row>
    <row r="29" spans="1:12" x14ac:dyDescent="0.25">
      <c r="A29" s="252"/>
      <c r="B29" s="229"/>
      <c r="C29" s="263"/>
      <c r="D29" s="229"/>
      <c r="E29" s="237"/>
      <c r="F29" s="62"/>
      <c r="G29" s="236"/>
      <c r="H29" s="231"/>
      <c r="I29" s="232"/>
      <c r="J29" s="236"/>
      <c r="K29" s="231"/>
      <c r="L29" s="232"/>
    </row>
  </sheetData>
  <mergeCells count="37">
    <mergeCell ref="K28:L28"/>
    <mergeCell ref="K18:L18"/>
    <mergeCell ref="K19:L19"/>
    <mergeCell ref="K20:L20"/>
    <mergeCell ref="K23:L23"/>
    <mergeCell ref="K27:L27"/>
    <mergeCell ref="H28:I28"/>
    <mergeCell ref="E28:F28"/>
    <mergeCell ref="E27:F27"/>
    <mergeCell ref="H27:I27"/>
    <mergeCell ref="E9:F9"/>
    <mergeCell ref="E10:F10"/>
    <mergeCell ref="H18:I18"/>
    <mergeCell ref="H12:I12"/>
    <mergeCell ref="E22:F22"/>
    <mergeCell ref="H22:I22"/>
    <mergeCell ref="H11:I11"/>
    <mergeCell ref="E15:F15"/>
    <mergeCell ref="H15:I15"/>
    <mergeCell ref="E16:F16"/>
    <mergeCell ref="E24:F24"/>
    <mergeCell ref="E20:F20"/>
    <mergeCell ref="H20:I20"/>
    <mergeCell ref="H23:I23"/>
    <mergeCell ref="E23:F23"/>
    <mergeCell ref="E12:F12"/>
    <mergeCell ref="H7:I7"/>
    <mergeCell ref="H19:I19"/>
    <mergeCell ref="E5:F5"/>
    <mergeCell ref="H5:I5"/>
    <mergeCell ref="K2:L2"/>
    <mergeCell ref="K12:L12"/>
    <mergeCell ref="H2:I2"/>
    <mergeCell ref="E2:F2"/>
    <mergeCell ref="K11:L11"/>
    <mergeCell ref="K7:L7"/>
    <mergeCell ref="K10:L10"/>
  </mergeCells>
  <pageMargins left="0.7" right="0.7" top="0.75" bottom="0.75" header="0.3" footer="0.3"/>
  <pageSetup scale="68" fitToHeight="0" orientation="portrait" r:id="rId1"/>
  <headerFooter>
    <oddFooter>&amp;L&amp;"Arial,Italic"&amp;9Division of School Business
NC Department of Public Instruction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AA0D-877F-440A-8E22-9E67031B50DF}">
  <dimension ref="A1:G36"/>
  <sheetViews>
    <sheetView workbookViewId="0">
      <selection activeCell="H15" sqref="H15:L15"/>
    </sheetView>
  </sheetViews>
  <sheetFormatPr defaultRowHeight="13.2" x14ac:dyDescent="0.25"/>
  <cols>
    <col min="2" max="2" width="11.109375" customWidth="1"/>
    <col min="3" max="3" width="4.33203125" customWidth="1"/>
    <col min="4" max="5" width="12.109375" customWidth="1"/>
    <col min="6" max="6" width="12.88671875" customWidth="1"/>
    <col min="7" max="7" width="11.5546875" bestFit="1" customWidth="1"/>
  </cols>
  <sheetData>
    <row r="1" spans="1:7" x14ac:dyDescent="0.25">
      <c r="A1" s="63" t="s">
        <v>111</v>
      </c>
      <c r="C1" s="63"/>
      <c r="G1" s="63"/>
    </row>
    <row r="2" spans="1:7" x14ac:dyDescent="0.25">
      <c r="A2" s="63" t="s">
        <v>114</v>
      </c>
    </row>
    <row r="3" spans="1:7" x14ac:dyDescent="0.25">
      <c r="A3" s="14"/>
    </row>
    <row r="4" spans="1:7" x14ac:dyDescent="0.25">
      <c r="A4" s="77"/>
    </row>
    <row r="5" spans="1:7" ht="57.6" x14ac:dyDescent="0.3">
      <c r="A5" s="78" t="s">
        <v>28</v>
      </c>
      <c r="B5" s="201" t="s">
        <v>125</v>
      </c>
      <c r="D5" s="201" t="s">
        <v>126</v>
      </c>
      <c r="E5" s="201" t="s">
        <v>86</v>
      </c>
      <c r="F5" s="201" t="s">
        <v>120</v>
      </c>
    </row>
    <row r="6" spans="1:7" ht="14.4" x14ac:dyDescent="0.3">
      <c r="A6" s="281">
        <v>0</v>
      </c>
      <c r="B6" s="278">
        <v>35000</v>
      </c>
      <c r="D6" s="145"/>
      <c r="E6" s="101"/>
      <c r="F6" s="288"/>
    </row>
    <row r="7" spans="1:7" ht="14.4" x14ac:dyDescent="0.3">
      <c r="A7" s="282">
        <v>1</v>
      </c>
      <c r="B7" s="279">
        <v>36000</v>
      </c>
      <c r="D7" s="146"/>
      <c r="E7" s="84"/>
      <c r="F7" s="289"/>
    </row>
    <row r="8" spans="1:7" ht="14.4" x14ac:dyDescent="0.3">
      <c r="A8" s="282">
        <v>2</v>
      </c>
      <c r="B8" s="279">
        <v>37000</v>
      </c>
      <c r="D8" s="146"/>
      <c r="E8" s="84"/>
      <c r="F8" s="289"/>
    </row>
    <row r="9" spans="1:7" ht="14.4" x14ac:dyDescent="0.3">
      <c r="A9" s="282">
        <v>3</v>
      </c>
      <c r="B9" s="279">
        <v>38000</v>
      </c>
      <c r="D9" s="146"/>
      <c r="E9" s="84"/>
      <c r="F9" s="289"/>
    </row>
    <row r="10" spans="1:7" ht="14.4" x14ac:dyDescent="0.3">
      <c r="A10" s="282">
        <v>4</v>
      </c>
      <c r="B10" s="279">
        <v>39000</v>
      </c>
      <c r="D10" s="146"/>
      <c r="E10" s="84"/>
      <c r="F10" s="289"/>
    </row>
    <row r="11" spans="1:7" ht="14.4" x14ac:dyDescent="0.3">
      <c r="A11" s="282">
        <v>5</v>
      </c>
      <c r="B11" s="279">
        <v>40000</v>
      </c>
      <c r="D11" s="146"/>
      <c r="E11" s="84"/>
      <c r="F11" s="289"/>
    </row>
    <row r="12" spans="1:7" ht="14.4" x14ac:dyDescent="0.3">
      <c r="A12" s="282">
        <v>6</v>
      </c>
      <c r="B12" s="279">
        <v>41000</v>
      </c>
      <c r="D12" s="146"/>
      <c r="E12" s="84"/>
      <c r="F12" s="289"/>
    </row>
    <row r="13" spans="1:7" ht="14.4" x14ac:dyDescent="0.3">
      <c r="A13" s="282">
        <v>7</v>
      </c>
      <c r="B13" s="279">
        <v>42000</v>
      </c>
      <c r="D13" s="146"/>
      <c r="E13" s="84"/>
      <c r="F13" s="289"/>
    </row>
    <row r="14" spans="1:7" ht="14.4" x14ac:dyDescent="0.3">
      <c r="A14" s="282">
        <v>8</v>
      </c>
      <c r="B14" s="279">
        <v>43000</v>
      </c>
      <c r="D14" s="146"/>
      <c r="E14" s="84"/>
      <c r="F14" s="289"/>
    </row>
    <row r="15" spans="1:7" ht="14.4" x14ac:dyDescent="0.3">
      <c r="A15" s="282">
        <v>9</v>
      </c>
      <c r="B15" s="279">
        <v>44000</v>
      </c>
      <c r="D15" s="146"/>
      <c r="E15" s="84"/>
      <c r="F15" s="289"/>
    </row>
    <row r="16" spans="1:7" ht="14.4" x14ac:dyDescent="0.3">
      <c r="A16" s="282">
        <v>10</v>
      </c>
      <c r="B16" s="279">
        <v>45000</v>
      </c>
      <c r="D16" s="146"/>
      <c r="E16" s="84"/>
      <c r="F16" s="289"/>
    </row>
    <row r="17" spans="1:7" ht="14.4" x14ac:dyDescent="0.3">
      <c r="A17" s="282">
        <v>11</v>
      </c>
      <c r="B17" s="279">
        <v>46000</v>
      </c>
      <c r="D17" s="146"/>
      <c r="E17" s="84"/>
      <c r="F17" s="289"/>
    </row>
    <row r="18" spans="1:7" ht="14.4" x14ac:dyDescent="0.3">
      <c r="A18" s="282">
        <v>12</v>
      </c>
      <c r="B18" s="279">
        <v>47000</v>
      </c>
      <c r="D18" s="146"/>
      <c r="E18" s="84"/>
      <c r="F18" s="289"/>
    </row>
    <row r="19" spans="1:7" ht="14.4" x14ac:dyDescent="0.3">
      <c r="A19" s="282">
        <v>13</v>
      </c>
      <c r="B19" s="279">
        <v>48000</v>
      </c>
      <c r="D19" s="146"/>
      <c r="E19" s="84"/>
      <c r="F19" s="289"/>
    </row>
    <row r="20" spans="1:7" ht="14.4" x14ac:dyDescent="0.3">
      <c r="A20" s="282">
        <v>14</v>
      </c>
      <c r="B20" s="279">
        <v>49000</v>
      </c>
      <c r="D20" s="146"/>
      <c r="E20" s="84"/>
      <c r="F20" s="289"/>
    </row>
    <row r="21" spans="1:7" ht="14.4" x14ac:dyDescent="0.3">
      <c r="A21" s="282">
        <v>15</v>
      </c>
      <c r="B21" s="279">
        <v>50000</v>
      </c>
      <c r="D21" s="146"/>
      <c r="E21" s="84"/>
      <c r="F21" s="289"/>
    </row>
    <row r="22" spans="1:7" ht="14.4" x14ac:dyDescent="0.3">
      <c r="A22" s="282">
        <v>16</v>
      </c>
      <c r="B22" s="279">
        <v>50000</v>
      </c>
      <c r="D22" s="146"/>
      <c r="E22" s="84"/>
      <c r="F22" s="289"/>
    </row>
    <row r="23" spans="1:7" ht="14.4" x14ac:dyDescent="0.3">
      <c r="A23" s="282">
        <v>17</v>
      </c>
      <c r="B23" s="279">
        <v>50000</v>
      </c>
      <c r="D23" s="146"/>
      <c r="E23" s="84"/>
      <c r="F23" s="289"/>
    </row>
    <row r="24" spans="1:7" ht="14.4" x14ac:dyDescent="0.3">
      <c r="A24" s="282">
        <v>18</v>
      </c>
      <c r="B24" s="279">
        <v>50000</v>
      </c>
      <c r="D24" s="146"/>
      <c r="E24" s="84"/>
      <c r="F24" s="289"/>
    </row>
    <row r="25" spans="1:7" ht="14.4" x14ac:dyDescent="0.3">
      <c r="A25" s="282">
        <v>19</v>
      </c>
      <c r="B25" s="279">
        <v>50000</v>
      </c>
      <c r="D25" s="146"/>
      <c r="E25" s="84"/>
      <c r="F25" s="289"/>
    </row>
    <row r="26" spans="1:7" ht="14.4" x14ac:dyDescent="0.3">
      <c r="A26" s="282">
        <v>20</v>
      </c>
      <c r="B26" s="279">
        <v>50000</v>
      </c>
      <c r="D26" s="146"/>
      <c r="E26" s="84"/>
      <c r="F26" s="289"/>
    </row>
    <row r="27" spans="1:7" ht="14.4" x14ac:dyDescent="0.3">
      <c r="A27" s="282">
        <v>21</v>
      </c>
      <c r="B27" s="279">
        <v>50000</v>
      </c>
      <c r="D27" s="146"/>
      <c r="E27" s="84"/>
      <c r="F27" s="289"/>
    </row>
    <row r="28" spans="1:7" ht="14.4" x14ac:dyDescent="0.3">
      <c r="A28" s="282">
        <v>22</v>
      </c>
      <c r="B28" s="279">
        <v>50000</v>
      </c>
      <c r="D28" s="146"/>
      <c r="E28" s="84"/>
      <c r="F28" s="289"/>
    </row>
    <row r="29" spans="1:7" ht="14.4" x14ac:dyDescent="0.3">
      <c r="A29" s="282">
        <v>23</v>
      </c>
      <c r="B29" s="279">
        <v>50000</v>
      </c>
      <c r="D29" s="146"/>
      <c r="E29" s="84"/>
      <c r="F29" s="289"/>
    </row>
    <row r="30" spans="1:7" ht="14.4" x14ac:dyDescent="0.3">
      <c r="A30" s="282">
        <v>24</v>
      </c>
      <c r="B30" s="279">
        <v>50000</v>
      </c>
      <c r="D30" s="146"/>
      <c r="E30" s="84"/>
      <c r="F30" s="289"/>
    </row>
    <row r="31" spans="1:7" ht="14.4" x14ac:dyDescent="0.3">
      <c r="A31" s="282">
        <v>25</v>
      </c>
      <c r="B31" s="279">
        <v>52000</v>
      </c>
      <c r="C31" s="211"/>
      <c r="D31" s="146"/>
      <c r="E31" s="84"/>
      <c r="F31" s="289"/>
      <c r="G31" s="211"/>
    </row>
    <row r="32" spans="1:7" ht="14.4" x14ac:dyDescent="0.3">
      <c r="A32" s="282">
        <v>26</v>
      </c>
      <c r="B32" s="279">
        <v>52000</v>
      </c>
      <c r="D32" s="146"/>
      <c r="E32" s="84"/>
      <c r="F32" s="289"/>
    </row>
    <row r="33" spans="1:6" ht="14.4" x14ac:dyDescent="0.3">
      <c r="A33" s="282">
        <v>27</v>
      </c>
      <c r="B33" s="279">
        <v>52000</v>
      </c>
      <c r="D33" s="146"/>
      <c r="E33" s="84"/>
      <c r="F33" s="289"/>
    </row>
    <row r="34" spans="1:6" ht="14.4" x14ac:dyDescent="0.3">
      <c r="A34" s="282">
        <v>28</v>
      </c>
      <c r="B34" s="279">
        <v>52000</v>
      </c>
      <c r="D34" s="146"/>
      <c r="E34" s="84"/>
      <c r="F34" s="289"/>
    </row>
    <row r="35" spans="1:6" ht="14.4" x14ac:dyDescent="0.3">
      <c r="A35" s="282">
        <v>29</v>
      </c>
      <c r="B35" s="279">
        <v>52000</v>
      </c>
      <c r="D35" s="146"/>
      <c r="E35" s="84"/>
      <c r="F35" s="289"/>
    </row>
    <row r="36" spans="1:6" ht="14.4" x14ac:dyDescent="0.3">
      <c r="A36" s="283">
        <v>30</v>
      </c>
      <c r="B36" s="280">
        <v>52000</v>
      </c>
      <c r="D36" s="151"/>
      <c r="E36" s="88"/>
      <c r="F36" s="290"/>
    </row>
  </sheetData>
  <pageMargins left="0.7" right="0.7" top="0.75" bottom="0.75" header="0.3" footer="0.3"/>
  <pageSetup orientation="portrait" r:id="rId1"/>
  <headerFooter>
    <oddFooter>&amp;L&amp;"Arial,Italic"Division of School Business
NC Department of Public Instruction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2024</vt:lpstr>
      <vt:lpstr>Comparison</vt:lpstr>
      <vt:lpstr>Tchr_ASchedule</vt:lpstr>
      <vt:lpstr>SBASalary</vt:lpstr>
      <vt:lpstr>NonCert_CO</vt:lpstr>
      <vt:lpstr>ESSERIII</vt:lpstr>
      <vt:lpstr>Compare</vt:lpstr>
      <vt:lpstr>SalaryCompare</vt:lpstr>
      <vt:lpstr>TchrSalaryCompare</vt:lpstr>
      <vt:lpstr>Conference</vt:lpstr>
      <vt:lpstr>SBA</vt:lpstr>
      <vt:lpstr>House</vt:lpstr>
      <vt:lpstr>Senate</vt:lpstr>
      <vt:lpstr>salaries_benefits</vt:lpstr>
      <vt:lpstr>ScheduleComparison</vt:lpstr>
      <vt:lpstr>House Salary</vt:lpstr>
      <vt:lpstr>Governors Proposal</vt:lpstr>
      <vt:lpstr>'2024'!Print_Area</vt:lpstr>
      <vt:lpstr>Comparison!Print_Area</vt:lpstr>
      <vt:lpstr>'2024'!Print_Titles</vt:lpstr>
      <vt:lpstr>Comparison!Print_Titles</vt:lpstr>
      <vt:lpstr>ESSERIII!Print_Titles</vt:lpstr>
    </vt:vector>
  </TitlesOfParts>
  <Company>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sharris</dc:creator>
  <cp:lastModifiedBy>Evelyn Gallegos</cp:lastModifiedBy>
  <cp:lastPrinted>2023-09-21T15:09:12Z</cp:lastPrinted>
  <dcterms:created xsi:type="dcterms:W3CDTF">2012-05-10T17:30:33Z</dcterms:created>
  <dcterms:modified xsi:type="dcterms:W3CDTF">2023-09-21T15:14:34Z</dcterms:modified>
</cp:coreProperties>
</file>