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Charter - Schools\Applications\2019 Application Process\Proposed Applicant Documentation\North Davidson Charter Academy\Application\"/>
    </mc:Choice>
  </mc:AlternateContent>
  <xr:revisionPtr revIDLastSave="0" documentId="8_{AD524C46-A10D-461A-9FE8-D23727E34FB6}" xr6:coauthVersionLast="41" xr6:coauthVersionMax="41"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1008" yWindow="2520" windowWidth="12288" windowHeight="7176" tabRatio="826" activeTab="4"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8" l="1"/>
  <c r="J19" i="8"/>
  <c r="K19" i="8"/>
  <c r="G27" i="6" l="1"/>
  <c r="G80" i="8" l="1"/>
  <c r="F80" i="8"/>
  <c r="E80" i="8"/>
  <c r="D80" i="8"/>
  <c r="C80" i="8"/>
  <c r="P64" i="6"/>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31" i="6" s="1"/>
  <c r="P26" i="6"/>
  <c r="M29" i="6"/>
  <c r="M28" i="6"/>
  <c r="M27" i="6"/>
  <c r="M31" i="6" s="1"/>
  <c r="M26" i="6"/>
  <c r="J29" i="6"/>
  <c r="J28" i="6"/>
  <c r="J27" i="6"/>
  <c r="J26" i="6"/>
  <c r="G29" i="6"/>
  <c r="G28" i="6"/>
  <c r="G26" i="6"/>
  <c r="D29" i="6"/>
  <c r="D28" i="6"/>
  <c r="D27" i="6"/>
  <c r="D26" i="6"/>
  <c r="P16" i="6"/>
  <c r="P15" i="6"/>
  <c r="P14" i="6"/>
  <c r="P13" i="6"/>
  <c r="M16" i="6"/>
  <c r="M15" i="6"/>
  <c r="M14" i="6"/>
  <c r="M13" i="6"/>
  <c r="J16" i="6"/>
  <c r="J15" i="6"/>
  <c r="J14" i="6"/>
  <c r="J13" i="6"/>
  <c r="G16" i="6"/>
  <c r="G15" i="6"/>
  <c r="G14" i="6"/>
  <c r="G13" i="6"/>
  <c r="D16" i="6"/>
  <c r="D15" i="6"/>
  <c r="D14" i="6"/>
  <c r="D13" i="6"/>
  <c r="B31" i="3"/>
  <c r="B34" i="3" s="1"/>
  <c r="B23" i="3"/>
  <c r="N11" i="17"/>
  <c r="N9" i="17"/>
  <c r="N7" i="17"/>
  <c r="M12" i="17"/>
  <c r="C36" i="3" s="1"/>
  <c r="D36" i="3" s="1"/>
  <c r="M10" i="17"/>
  <c r="M8" i="17"/>
  <c r="B12" i="17"/>
  <c r="B10" i="17"/>
  <c r="B8" i="17"/>
  <c r="I58" i="12"/>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19" i="3" s="1"/>
  <c r="C20" i="3"/>
  <c r="C25" i="3"/>
  <c r="B36" i="3"/>
  <c r="C33" i="3"/>
  <c r="D33" i="3" s="1"/>
  <c r="B28" i="3"/>
  <c r="B20" i="3"/>
  <c r="F15" i="4" s="1"/>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C82" i="8" s="1"/>
  <c r="C5" i="9" s="1"/>
  <c r="G58" i="8"/>
  <c r="G82" i="8" s="1"/>
  <c r="G5" i="9" s="1"/>
  <c r="F58" i="8"/>
  <c r="F82" i="8" s="1"/>
  <c r="F5" i="9" s="1"/>
  <c r="E58" i="8"/>
  <c r="E82" i="8" s="1"/>
  <c r="E5" i="9" s="1"/>
  <c r="D58" i="8"/>
  <c r="M65" i="6"/>
  <c r="M60" i="6"/>
  <c r="M59" i="6"/>
  <c r="M58" i="6"/>
  <c r="M57" i="6"/>
  <c r="M66" i="6" s="1"/>
  <c r="M56" i="6"/>
  <c r="M55" i="6"/>
  <c r="M54" i="6"/>
  <c r="G65" i="6"/>
  <c r="G60" i="6"/>
  <c r="G59" i="6"/>
  <c r="G58" i="6"/>
  <c r="G57" i="6"/>
  <c r="G56" i="6"/>
  <c r="G55" i="6"/>
  <c r="G54" i="6"/>
  <c r="P65" i="6"/>
  <c r="P60" i="6"/>
  <c r="P59" i="6"/>
  <c r="P58" i="6"/>
  <c r="P57" i="6"/>
  <c r="P66" i="6" s="1"/>
  <c r="P56" i="6"/>
  <c r="P55" i="6"/>
  <c r="P54" i="6"/>
  <c r="J65" i="6"/>
  <c r="J60" i="6"/>
  <c r="J59" i="6"/>
  <c r="J58" i="6"/>
  <c r="J57" i="6"/>
  <c r="J56" i="6"/>
  <c r="J55" i="6"/>
  <c r="J54" i="6"/>
  <c r="D65" i="6"/>
  <c r="D60" i="6"/>
  <c r="D59" i="6"/>
  <c r="D58" i="6"/>
  <c r="D57" i="6"/>
  <c r="D56" i="6"/>
  <c r="D55" i="6"/>
  <c r="D54" i="6"/>
  <c r="M50" i="6"/>
  <c r="M45" i="6"/>
  <c r="M44" i="6"/>
  <c r="M43" i="6"/>
  <c r="M42" i="6"/>
  <c r="M51" i="6" s="1"/>
  <c r="M41" i="6"/>
  <c r="M40" i="6"/>
  <c r="M39" i="6"/>
  <c r="G50" i="6"/>
  <c r="G45" i="6"/>
  <c r="G44" i="6"/>
  <c r="G43" i="6"/>
  <c r="G42" i="6"/>
  <c r="G51" i="6" s="1"/>
  <c r="G41" i="6"/>
  <c r="G40" i="6"/>
  <c r="G39" i="6"/>
  <c r="P50" i="6"/>
  <c r="P45" i="6"/>
  <c r="P44" i="6"/>
  <c r="P43" i="6"/>
  <c r="P42" i="6"/>
  <c r="P41" i="6"/>
  <c r="P40" i="6"/>
  <c r="P39" i="6"/>
  <c r="J50" i="6"/>
  <c r="J45" i="6"/>
  <c r="J44" i="6"/>
  <c r="J43" i="6"/>
  <c r="J42" i="6"/>
  <c r="J51" i="6" s="1"/>
  <c r="J41" i="6"/>
  <c r="J40" i="6"/>
  <c r="J39" i="6"/>
  <c r="D50" i="6"/>
  <c r="D45" i="6"/>
  <c r="D44" i="6"/>
  <c r="D43" i="6"/>
  <c r="D42" i="6"/>
  <c r="D41" i="6"/>
  <c r="D40" i="6"/>
  <c r="D39" i="6"/>
  <c r="K31" i="6"/>
  <c r="K72" i="6" s="1"/>
  <c r="K74" i="6" s="1"/>
  <c r="E31" i="6"/>
  <c r="E33" i="6" s="1"/>
  <c r="N31" i="6"/>
  <c r="N33" i="6" s="1"/>
  <c r="N72" i="6"/>
  <c r="N74" i="6" s="1"/>
  <c r="H31" i="6"/>
  <c r="H72" i="6" s="1"/>
  <c r="H74" i="6" s="1"/>
  <c r="B31" i="6"/>
  <c r="B33" i="6" s="1"/>
  <c r="D17" i="6"/>
  <c r="P30" i="6"/>
  <c r="P25" i="6"/>
  <c r="P24" i="6"/>
  <c r="P23" i="6"/>
  <c r="P22" i="6"/>
  <c r="M30" i="6"/>
  <c r="M24" i="6"/>
  <c r="M23" i="6"/>
  <c r="M22" i="6"/>
  <c r="J30" i="6"/>
  <c r="J24" i="6"/>
  <c r="J23" i="6"/>
  <c r="J22" i="6"/>
  <c r="G30"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18" i="6" s="1"/>
  <c r="J8" i="6"/>
  <c r="J7" i="6"/>
  <c r="K18" i="6"/>
  <c r="K70" i="6"/>
  <c r="N18" i="6"/>
  <c r="N70" i="6"/>
  <c r="H18" i="6"/>
  <c r="P6" i="6"/>
  <c r="E18" i="6"/>
  <c r="E70" i="6"/>
  <c r="G17" i="6"/>
  <c r="G12" i="6"/>
  <c r="G11" i="6"/>
  <c r="G10" i="6"/>
  <c r="G9" i="6"/>
  <c r="G18" i="6" s="1"/>
  <c r="G8" i="6"/>
  <c r="G7" i="6"/>
  <c r="G6" i="6"/>
  <c r="B18" i="6"/>
  <c r="D12" i="6"/>
  <c r="D11" i="6"/>
  <c r="D10" i="6"/>
  <c r="D9" i="6"/>
  <c r="D8" i="6"/>
  <c r="D7" i="6"/>
  <c r="D6" i="6"/>
  <c r="H33" i="6"/>
  <c r="H70" i="6"/>
  <c r="P51" i="6"/>
  <c r="P18" i="6"/>
  <c r="M18" i="6"/>
  <c r="B70" i="6"/>
  <c r="G12" i="12"/>
  <c r="H58" i="12"/>
  <c r="B33" i="3"/>
  <c r="B26" i="3"/>
  <c r="H83" i="12"/>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I49" i="12"/>
  <c r="B19" i="3"/>
  <c r="H116" i="12"/>
  <c r="H49" i="12"/>
  <c r="B17" i="3"/>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C28" i="3" l="1"/>
  <c r="D28" i="3" s="1"/>
  <c r="D18" i="6"/>
  <c r="C18" i="3"/>
  <c r="C17" i="3"/>
  <c r="D19" i="3"/>
  <c r="D20" i="3"/>
  <c r="C15" i="4" s="1"/>
  <c r="G31" i="6"/>
  <c r="G33" i="6" s="1"/>
  <c r="D82" i="8"/>
  <c r="D5" i="9" s="1"/>
  <c r="J31" i="6"/>
  <c r="J33" i="6" s="1"/>
  <c r="E72" i="6"/>
  <c r="E74" i="6" s="1"/>
  <c r="M72" i="6"/>
  <c r="P70" i="6"/>
  <c r="P33" i="6"/>
  <c r="M33" i="6"/>
  <c r="D51" i="6"/>
  <c r="D31" i="6"/>
  <c r="B72" i="6"/>
  <c r="B74" i="6" s="1"/>
  <c r="B35" i="3"/>
  <c r="C35" i="3"/>
  <c r="D35" i="3" s="1"/>
  <c r="E15" i="4"/>
  <c r="C34" i="3"/>
  <c r="D34" i="3" s="1"/>
  <c r="C27" i="3"/>
  <c r="C26" i="3"/>
  <c r="D26" i="3" s="1"/>
  <c r="B27" i="3"/>
  <c r="D27" i="3" s="1"/>
  <c r="B25" i="3"/>
  <c r="D25" i="3" s="1"/>
  <c r="C13" i="4"/>
  <c r="D13" i="4"/>
  <c r="E13" i="4"/>
  <c r="D14" i="4"/>
  <c r="F14" i="4"/>
  <c r="D17" i="3"/>
  <c r="D18" i="3"/>
  <c r="C12" i="4"/>
  <c r="C14" i="4"/>
  <c r="F13" i="4"/>
  <c r="D15" i="4"/>
  <c r="D66" i="6"/>
  <c r="D68" i="6" s="1"/>
  <c r="J66" i="6"/>
  <c r="P72" i="6"/>
  <c r="K33" i="6"/>
  <c r="G66" i="6"/>
  <c r="P68" i="6"/>
  <c r="M68" i="6"/>
  <c r="M70" i="6"/>
  <c r="J70" i="6"/>
  <c r="G70" i="6"/>
  <c r="D33" i="6" l="1"/>
  <c r="D70" i="6"/>
  <c r="P74" i="6"/>
  <c r="G4" i="9" s="1"/>
  <c r="G6" i="9" s="1"/>
  <c r="D37" i="3"/>
  <c r="B14" i="4"/>
  <c r="C18" i="4"/>
  <c r="D7" i="9" s="1"/>
  <c r="D29" i="3"/>
  <c r="G72" i="6"/>
  <c r="G74" i="6" s="1"/>
  <c r="D4" i="9" s="1"/>
  <c r="D6" i="9" s="1"/>
  <c r="J72" i="6"/>
  <c r="J74" i="6" s="1"/>
  <c r="E4" i="9" s="1"/>
  <c r="E6" i="9" s="1"/>
  <c r="J68" i="6"/>
  <c r="M74" i="6"/>
  <c r="F4" i="9" s="1"/>
  <c r="F6" i="9" s="1"/>
  <c r="B13" i="4"/>
  <c r="F12" i="4"/>
  <c r="E12" i="4"/>
  <c r="D12" i="4"/>
  <c r="E14" i="4"/>
  <c r="B12" i="4"/>
  <c r="D21" i="3"/>
  <c r="G68" i="6"/>
  <c r="D72" i="6"/>
  <c r="D74" i="6" s="1"/>
  <c r="C4" i="9" s="1"/>
  <c r="C6" i="9" s="1"/>
  <c r="E18" i="4" l="1"/>
  <c r="F7" i="9" s="1"/>
  <c r="F8" i="9" s="1"/>
  <c r="F18" i="4"/>
  <c r="D8" i="9"/>
  <c r="D18" i="4"/>
  <c r="B18" i="4"/>
  <c r="C7" i="9" s="1"/>
  <c r="C8" i="9" s="1"/>
  <c r="E7" i="9" l="1"/>
  <c r="E8" i="9" s="1"/>
  <c r="G7" i="9"/>
  <c r="G8" i="9" s="1"/>
</calcChain>
</file>

<file path=xl/sharedStrings.xml><?xml version="1.0" encoding="utf-8"?>
<sst xmlns="http://schemas.openxmlformats.org/spreadsheetml/2006/main" count="648" uniqueCount="537">
  <si>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</si>
  <si>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</si>
  <si>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</si>
  <si>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</si>
  <si>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</si>
  <si>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</si>
  <si>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</si>
  <si>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</si>
  <si>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</si>
  <si>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</si>
  <si>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</si>
  <si>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</si>
  <si>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</si>
  <si>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</si>
  <si>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</si>
  <si>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</si>
  <si>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</si>
  <si>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</si>
  <si>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</si>
  <si>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</si>
  <si>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</si>
  <si>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</si>
  <si>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</si>
  <si>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</si>
  <si>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</si>
  <si>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</si>
  <si>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</si>
  <si>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</si>
  <si>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</si>
  <si>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</si>
  <si>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</si>
  <si>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</si>
  <si>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</si>
  <si>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</si>
  <si>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</si>
  <si>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</si>
  <si>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</si>
  <si>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</si>
  <si>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</si>
  <si>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</si>
  <si>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</si>
  <si>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</si>
  <si>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</si>
  <si>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</si>
  <si>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</si>
  <si>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</si>
  <si>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</si>
  <si>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</si>
  <si>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</si>
  <si>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</si>
  <si>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</si>
  <si>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</si>
  <si>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</si>
  <si>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</si>
  <si>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</si>
  <si>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</si>
  <si>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</si>
  <si>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</si>
  <si>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</si>
  <si>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</si>
  <si>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</si>
  <si>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</si>
  <si>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</si>
  <si>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</si>
  <si>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</si>
  <si>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</si>
  <si>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</si>
  <si>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</si>
  <si>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</si>
  <si>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</si>
  <si>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</si>
  <si>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</si>
  <si>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</si>
  <si>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</si>
  <si>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</si>
  <si>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</si>
  <si>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</si>
  <si>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</si>
  <si>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</si>
  <si>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</si>
  <si>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</si>
  <si>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</si>
  <si>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</si>
  <si>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</si>
  <si>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</si>
  <si>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</si>
  <si>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</si>
  <si>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</si>
  <si>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</si>
  <si>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</si>
  <si>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</si>
  <si>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</si>
  <si>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</si>
  <si>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</si>
  <si>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</si>
  <si>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</si>
  <si>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</si>
  <si>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</si>
  <si>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</si>
  <si>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</si>
  <si>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</si>
  <si>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</si>
  <si>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</si>
  <si>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</si>
  <si>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</si>
  <si>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</si>
  <si>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</si>
  <si>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</si>
  <si>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</si>
  <si>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</si>
  <si>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</si>
  <si>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</si>
  <si>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</si>
  <si>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</si>
  <si>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</si>
  <si>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</si>
  <si>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</si>
  <si>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</si>
  <si>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</si>
  <si>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</si>
  <si>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</si>
  <si>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</si>
  <si>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</si>
  <si>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</si>
  <si>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</si>
  <si>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</si>
  <si>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</si>
  <si>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</si>
  <si>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</si>
  <si>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</si>
  <si>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</si>
  <si>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</si>
  <si>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</si>
  <si>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</si>
  <si>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</si>
  <si>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</si>
  <si>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</si>
  <si>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</si>
  <si>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</si>
  <si>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</si>
  <si>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</si>
  <si>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</si>
  <si>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</si>
  <si>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</si>
  <si>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</si>
  <si>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</si>
  <si>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</si>
  <si>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</si>
  <si>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</si>
  <si>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</si>
  <si>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</si>
  <si>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</si>
  <si>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</si>
  <si>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</si>
  <si>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</si>
  <si>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</si>
  <si>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</si>
  <si>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</si>
  <si>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</si>
  <si>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</si>
  <si>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</si>
  <si>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</si>
  <si>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</si>
  <si>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</si>
  <si>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</si>
  <si>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</si>
  <si>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</si>
  <si>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</si>
  <si>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</si>
  <si>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</si>
  <si>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</si>
  <si>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</si>
  <si>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</si>
  <si>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</si>
  <si>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</si>
  <si>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</si>
  <si>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</si>
  <si>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</si>
  <si>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</si>
  <si>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</si>
  <si>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</si>
  <si>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</si>
  <si>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</si>
  <si>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</si>
  <si>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</si>
  <si>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</si>
  <si>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</si>
  <si>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</si>
  <si>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</si>
  <si>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</si>
  <si>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</si>
  <si>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</si>
  <si>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</si>
  <si>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</si>
  <si>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</si>
  <si>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</si>
  <si>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</si>
  <si>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</si>
  <si>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</si>
  <si>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</si>
  <si>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</si>
  <si>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</si>
  <si>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</si>
  <si>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</si>
  <si>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</si>
  <si>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</si>
  <si>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</si>
  <si>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</si>
  <si>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</si>
  <si>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</si>
  <si>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</si>
  <si>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</si>
  <si>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</si>
  <si>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</si>
  <si>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</si>
  <si>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</si>
  <si>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</si>
  <si>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</si>
  <si>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</si>
  <si>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</si>
  <si>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</si>
  <si>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</si>
  <si>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</si>
  <si>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</si>
  <si>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</si>
  <si>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</si>
  <si>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</si>
  <si>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</si>
  <si>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</si>
  <si>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</si>
  <si>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</si>
  <si>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</si>
  <si>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</si>
  <si>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</si>
  <si>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</si>
  <si>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</si>
  <si>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</si>
  <si>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</si>
  <si>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</si>
  <si>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</si>
  <si>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</si>
  <si>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</si>
  <si>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</si>
  <si>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</si>
  <si>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</si>
  <si>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</si>
  <si>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</si>
  <si>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</si>
  <si>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</si>
  <si>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</si>
  <si>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</si>
  <si>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</si>
  <si>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</si>
  <si>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</si>
  <si>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</si>
  <si>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</si>
  <si>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</si>
  <si>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</si>
  <si>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</si>
  <si>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</si>
  <si>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</si>
  <si>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</si>
  <si>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</si>
  <si>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</si>
  <si>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</si>
  <si>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</si>
  <si>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</si>
  <si>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</si>
  <si>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</si>
  <si>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</si>
  <si>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</si>
  <si>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</si>
  <si>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</si>
  <si>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</si>
  <si>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</si>
  <si>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</si>
  <si>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</si>
  <si>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</si>
  <si>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</si>
  <si>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</si>
  <si>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</si>
  <si>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</si>
  <si>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</si>
  <si>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</si>
  <si>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</si>
  <si>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</si>
  <si>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</si>
  <si>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</si>
  <si>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</si>
  <si>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</si>
  <si>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</si>
  <si>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</si>
  <si>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</si>
  <si>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</si>
  <si>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</si>
  <si>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</si>
  <si>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</si>
  <si>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</si>
  <si>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</si>
  <si>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</si>
  <si>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</si>
  <si>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</si>
  <si>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</si>
  <si>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</si>
  <si>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</si>
  <si>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</si>
  <si>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</si>
  <si>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</si>
  <si>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</si>
  <si>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</si>
  <si>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</si>
  <si>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</si>
  <si>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</si>
  <si>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</si>
  <si>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</si>
  <si>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</si>
  <si>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</si>
  <si>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</si>
  <si>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</si>
  <si>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</si>
  <si>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</si>
  <si>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</si>
  <si>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</si>
  <si>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</si>
  <si>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</si>
  <si>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</si>
  <si>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</si>
  <si>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</si>
  <si>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</si>
  <si>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</si>
  <si>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</si>
  <si>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</si>
  <si>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</si>
  <si>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</si>
  <si>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</si>
  <si>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</si>
  <si>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</si>
  <si>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</si>
  <si>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</si>
  <si>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</si>
  <si>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</si>
  <si>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</si>
  <si>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</si>
  <si>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</si>
  <si>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</si>
  <si>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</si>
  <si>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</si>
  <si>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</si>
  <si>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</si>
  <si>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</si>
  <si>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</si>
  <si>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</si>
  <si>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</si>
  <si>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</si>
  <si>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</si>
  <si>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</si>
  <si>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</si>
  <si>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</si>
  <si>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</si>
  <si>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</si>
  <si>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</si>
  <si>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</si>
  <si>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</si>
  <si>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</si>
  <si>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</si>
  <si>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</si>
  <si>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</si>
  <si>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</si>
  <si>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</si>
  <si>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</si>
  <si>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</si>
  <si>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</si>
  <si>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</si>
  <si>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</si>
  <si>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</si>
  <si>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</si>
  <si>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</si>
  <si>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</si>
  <si>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</si>
  <si>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</si>
  <si>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</si>
  <si>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</si>
  <si>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</si>
  <si>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</si>
  <si>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</si>
  <si>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</si>
  <si>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</si>
  <si>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</si>
  <si>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</si>
  <si>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</si>
  <si>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</si>
  <si>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</si>
  <si>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</si>
  <si>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</si>
  <si>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</si>
  <si>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</si>
  <si>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</si>
  <si>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</si>
  <si>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</si>
  <si>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</si>
  <si>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</si>
  <si>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</si>
  <si>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</si>
  <si>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</si>
  <si>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</si>
  <si>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</si>
  <si>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</si>
  <si>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</si>
  <si>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</si>
  <si>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</si>
  <si>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</si>
  <si>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</si>
  <si>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</si>
  <si>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</si>
  <si>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</si>
  <si>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</si>
  <si>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</si>
  <si>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</si>
  <si>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</si>
  <si>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</si>
  <si>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</si>
  <si>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</si>
  <si>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</si>
  <si>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</si>
  <si>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</si>
  <si>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</si>
  <si>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</si>
  <si>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</si>
  <si>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</si>
  <si>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</si>
  <si>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</si>
  <si>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</si>
  <si>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</si>
  <si>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</si>
  <si>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</si>
  <si>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</si>
  <si>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</si>
  <si>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</si>
  <si>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</si>
  <si>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</si>
  <si>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</si>
  <si>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</si>
  <si>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</si>
  <si>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</si>
  <si>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</si>
  <si>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</si>
  <si>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</si>
  <si>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</si>
  <si>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</si>
  <si>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</si>
  <si>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</si>
  <si>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</si>
  <si>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</si>
  <si>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</si>
  <si>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</si>
  <si>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</si>
  <si>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</si>
  <si>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</si>
  <si>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</si>
  <si>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</si>
  <si>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</si>
  <si>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</si>
  <si>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</si>
  <si>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</si>
  <si>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</si>
  <si>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</si>
  <si>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</si>
  <si>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</si>
  <si>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</si>
  <si>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</si>
  <si>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</si>
  <si>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</si>
  <si>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</si>
  <si>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</si>
  <si>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</si>
  <si>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</si>
  <si>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</si>
  <si>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</si>
  <si>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</si>
  <si>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</si>
  <si>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</si>
  <si>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</si>
  <si>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</si>
  <si>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</si>
  <si>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</si>
  <si>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</si>
  <si>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</si>
  <si>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</si>
  <si>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</si>
  <si>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</si>
  <si>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</si>
  <si>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</si>
  <si>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</si>
  <si>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</si>
  <si>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</si>
  <si>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</si>
  <si>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</si>
  <si>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</si>
  <si>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</si>
  <si>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</si>
  <si>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</si>
  <si>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</si>
  <si>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</si>
  <si>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</si>
  <si>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</si>
  <si>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</si>
  <si>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</si>
  <si>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</si>
  <si>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</si>
  <si>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</si>
  <si>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</si>
  <si>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</si>
  <si>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</si>
  <si>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</si>
  <si>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</si>
  <si>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</si>
  <si>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</si>
  <si>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</si>
  <si>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</si>
  <si>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</si>
  <si>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</si>
  <si>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</si>
  <si>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</si>
  <si>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</si>
  <si>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</si>
  <si>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</si>
  <si>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</si>
  <si>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</si>
  <si>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</si>
  <si>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</si>
  <si>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EC Related Services</t>
  </si>
  <si>
    <t>Student Computers</t>
  </si>
  <si>
    <t>ELL Teacher(s)</t>
  </si>
  <si>
    <t>Substitute Teachers</t>
  </si>
  <si>
    <t>Furnishings</t>
  </si>
  <si>
    <t>Bus Services Contract</t>
  </si>
  <si>
    <t>Instructional 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</si>
</sst>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4">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99060</xdr:colOff>
          <xdr:row>0</xdr:row>
          <xdr:rowOff>53340</xdr:rowOff>
        </xdr:from>
        <xdr:to>
          <xdr:col>1</xdr:col>
          <xdr:colOff>419100</xdr:colOff>
          <xdr:row>3</xdr:row>
          <xdr:rowOff>91440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showGridLines="0" workbookViewId="0">
      <selection activeCell="O8" sqref="O8"/>
    </sheetView>
  </sheetViews>
  <sheetFormatPr defaultColWidth="0" defaultRowHeight="14.4" zeroHeight="1" x14ac:dyDescent="0.3"/>
  <cols>
    <col min="1" max="1" width="11.21875" bestFit="1" customWidth="1"/>
    <col min="2" max="16" width="10.77734375" customWidth="1"/>
    <col min="17" max="17" width="9.21875" customWidth="1"/>
    <col min="18" max="16384" width="9.21875" hidden="1"/>
  </cols>
  <sheetData>
    <row r="1" spans="1:16" ht="18" x14ac:dyDescent="0.35">
      <c r="A1" s="234" t="s">
        <v>521</v>
      </c>
      <c r="B1" s="235"/>
      <c r="C1" s="235"/>
      <c r="D1" s="235"/>
      <c r="E1" s="235"/>
      <c r="F1" s="235"/>
      <c r="G1" s="235"/>
      <c r="H1" s="235"/>
      <c r="I1" s="235"/>
      <c r="J1" s="235"/>
      <c r="K1" s="144"/>
      <c r="L1" s="144"/>
      <c r="M1" s="144"/>
      <c r="N1" s="144"/>
      <c r="O1" s="144"/>
      <c r="P1" s="144"/>
    </row>
    <row r="2" spans="1:16" x14ac:dyDescent="0.3">
      <c r="A2" s="18"/>
      <c r="B2" s="18"/>
      <c r="C2" s="18"/>
      <c r="D2" s="18"/>
      <c r="E2" s="18"/>
      <c r="F2" s="18"/>
    </row>
    <row r="3" spans="1:16" ht="49.5" customHeight="1" x14ac:dyDescent="0.3">
      <c r="A3" s="236" t="s">
        <v>529</v>
      </c>
      <c r="B3" s="236"/>
      <c r="C3" s="236"/>
      <c r="D3" s="236"/>
      <c r="E3" s="236"/>
      <c r="F3" s="236"/>
      <c r="G3" s="236"/>
      <c r="H3" s="236"/>
      <c r="I3" s="236"/>
      <c r="J3" s="236"/>
      <c r="K3" s="138"/>
      <c r="L3" s="138"/>
      <c r="M3" s="138"/>
      <c r="N3" s="138"/>
      <c r="O3" s="138"/>
      <c r="P3" s="138"/>
    </row>
    <row r="4" spans="1:16" x14ac:dyDescent="0.3">
      <c r="A4" s="147"/>
      <c r="B4" s="147"/>
      <c r="C4" s="147"/>
      <c r="D4" s="147"/>
      <c r="E4" s="147"/>
      <c r="F4" s="147"/>
    </row>
    <row r="5" spans="1:16" x14ac:dyDescent="0.3">
      <c r="A5" s="236" t="s">
        <v>518</v>
      </c>
      <c r="B5" s="236"/>
      <c r="C5" s="236"/>
      <c r="D5" s="236"/>
      <c r="E5" s="236"/>
      <c r="F5" s="236"/>
      <c r="G5" s="236"/>
      <c r="H5" s="236"/>
      <c r="I5" s="236"/>
      <c r="J5" s="236"/>
      <c r="K5" s="138"/>
      <c r="L5" s="138"/>
      <c r="M5" s="138"/>
    </row>
    <row r="6" spans="1:16" ht="15" thickBot="1" x14ac:dyDescent="0.35">
      <c r="A6" s="146"/>
      <c r="B6" s="146"/>
      <c r="C6" s="146"/>
      <c r="D6" s="146"/>
      <c r="E6" s="146"/>
      <c r="F6" s="146"/>
      <c r="G6" s="146"/>
      <c r="H6" s="138"/>
      <c r="I6" s="138"/>
      <c r="J6" s="138"/>
      <c r="K6" s="138"/>
      <c r="L6" s="138"/>
      <c r="M6" s="138"/>
      <c r="N6" s="178"/>
      <c r="O6" s="178"/>
      <c r="P6" s="178"/>
    </row>
    <row r="7" spans="1:16" s="17" customFormat="1" ht="15" thickBot="1" x14ac:dyDescent="0.35">
      <c r="A7" s="181" t="s">
        <v>11</v>
      </c>
      <c r="B7" s="228" t="s">
        <v>188</v>
      </c>
      <c r="C7" s="228"/>
      <c r="D7" s="229"/>
      <c r="E7" s="177"/>
      <c r="F7" s="232" t="s">
        <v>526</v>
      </c>
      <c r="G7" s="233"/>
      <c r="H7" s="233"/>
      <c r="I7" s="233"/>
      <c r="J7" s="233"/>
      <c r="K7" s="233"/>
      <c r="L7" s="233"/>
      <c r="M7" s="204">
        <v>0.14000000000000001</v>
      </c>
      <c r="N7" s="230" t="str">
        <f>IF(AND(B7&lt;&gt;"",M7=""),"EC Percentage Required",IF(AND(B7="",M7&lt;&gt;""),"Please select LEA",""))</f>
        <v/>
      </c>
      <c r="O7" s="230"/>
      <c r="P7" s="230"/>
    </row>
    <row r="8" spans="1:16" s="18" customFormat="1" thickBot="1" x14ac:dyDescent="0.3">
      <c r="B8" s="230" t="str">
        <f>IF(B7="","",IF(B7=B9,"Error: Cannot have Duplicate LEA",IF(B7=B11,"Error: Cannot have Duplicate LEA","")))</f>
        <v/>
      </c>
      <c r="C8" s="230"/>
      <c r="D8" s="230"/>
      <c r="E8" s="179"/>
      <c r="F8" s="179"/>
      <c r="G8" s="179"/>
      <c r="M8" s="201">
        <f>IF(M7&gt;=0.1275,0.1275,M7)</f>
        <v>0.1275</v>
      </c>
      <c r="N8" s="1"/>
      <c r="O8" s="1"/>
      <c r="P8" s="100"/>
    </row>
    <row r="9" spans="1:16" ht="15" thickBot="1" x14ac:dyDescent="0.35">
      <c r="A9" s="181" t="s">
        <v>12</v>
      </c>
      <c r="B9" s="228"/>
      <c r="C9" s="228"/>
      <c r="D9" s="229"/>
      <c r="E9" s="177"/>
      <c r="F9" s="232" t="s">
        <v>526</v>
      </c>
      <c r="G9" s="233"/>
      <c r="H9" s="233"/>
      <c r="I9" s="233"/>
      <c r="J9" s="233"/>
      <c r="K9" s="233"/>
      <c r="L9" s="233"/>
      <c r="M9" s="204"/>
      <c r="N9" s="230" t="str">
        <f>IF(AND(B9&lt;&gt;"",M9=""),"EC Percentage Required",IF(AND(B9="",M9&lt;&gt;""),"Please select LEA",""))</f>
        <v/>
      </c>
      <c r="O9" s="230"/>
      <c r="P9" s="230"/>
    </row>
    <row r="10" spans="1:16" s="18" customFormat="1" thickBot="1" x14ac:dyDescent="0.3">
      <c r="B10" s="230" t="str">
        <f>IF(B9="","",IF(B9=B7,"Error: Cannot have Duplicate LEA",IF(B9=B11,"Error: Cannot have Duplicate LEA","")))</f>
        <v/>
      </c>
      <c r="C10" s="230"/>
      <c r="D10" s="230"/>
      <c r="E10" s="179"/>
      <c r="F10" s="179"/>
      <c r="G10" s="179"/>
      <c r="M10" s="201">
        <f>IF(M9&gt;=0.1275,0.1275,M9)</f>
        <v>0</v>
      </c>
      <c r="N10" s="1"/>
      <c r="O10" s="1"/>
      <c r="P10" s="100"/>
    </row>
    <row r="11" spans="1:16" ht="15" thickBot="1" x14ac:dyDescent="0.35">
      <c r="A11" s="181" t="s">
        <v>13</v>
      </c>
      <c r="B11" s="228"/>
      <c r="C11" s="228"/>
      <c r="D11" s="229"/>
      <c r="E11" s="177"/>
      <c r="F11" s="232" t="s">
        <v>526</v>
      </c>
      <c r="G11" s="233"/>
      <c r="H11" s="233"/>
      <c r="I11" s="233"/>
      <c r="J11" s="233"/>
      <c r="K11" s="233"/>
      <c r="L11" s="233"/>
      <c r="M11" s="204"/>
      <c r="N11" s="230" t="str">
        <f>IF(AND(B11&lt;&gt;"",M11=""),"EC Percentage Required",IF(AND(B11="",M11&lt;&gt;""),"Please select LEA",""))</f>
        <v/>
      </c>
      <c r="O11" s="230"/>
      <c r="P11" s="230"/>
    </row>
    <row r="12" spans="1:16" s="18" customFormat="1" thickBot="1" x14ac:dyDescent="0.3">
      <c r="A12" s="146"/>
      <c r="B12" s="231" t="str">
        <f>IF(B11="","",IF(B11=B7,"Error: Cannot have Duplicate LEA",IF(B11=B9,"Error: Cannot have Duplicate LEA","")))</f>
        <v/>
      </c>
      <c r="C12" s="231"/>
      <c r="D12" s="231"/>
      <c r="E12" s="180"/>
      <c r="F12" s="180"/>
      <c r="G12" s="180"/>
      <c r="M12" s="201">
        <f>IF(M11&gt;=0.1275,0.1275,M11)</f>
        <v>0</v>
      </c>
    </row>
    <row r="13" spans="1:16" s="137" customFormat="1" x14ac:dyDescent="0.3">
      <c r="A13" s="139" t="s">
        <v>504</v>
      </c>
      <c r="B13" s="237" t="s">
        <v>4</v>
      </c>
      <c r="C13" s="237"/>
      <c r="D13" s="237"/>
      <c r="E13" s="237" t="s">
        <v>19</v>
      </c>
      <c r="F13" s="237"/>
      <c r="G13" s="237"/>
      <c r="H13" s="237" t="s">
        <v>20</v>
      </c>
      <c r="I13" s="237"/>
      <c r="J13" s="237"/>
      <c r="K13" s="237" t="s">
        <v>21</v>
      </c>
      <c r="L13" s="237"/>
      <c r="M13" s="237"/>
      <c r="N13" s="237" t="s">
        <v>22</v>
      </c>
      <c r="O13" s="237"/>
      <c r="P13" s="238"/>
    </row>
    <row r="14" spans="1:16" s="143" customFormat="1" x14ac:dyDescent="0.3">
      <c r="A14" s="140"/>
      <c r="B14" s="141" t="s">
        <v>522</v>
      </c>
      <c r="C14" s="141" t="s">
        <v>523</v>
      </c>
      <c r="D14" s="141" t="s">
        <v>524</v>
      </c>
      <c r="E14" s="141" t="s">
        <v>522</v>
      </c>
      <c r="F14" s="141" t="s">
        <v>523</v>
      </c>
      <c r="G14" s="141" t="s">
        <v>524</v>
      </c>
      <c r="H14" s="141" t="s">
        <v>522</v>
      </c>
      <c r="I14" s="141" t="s">
        <v>523</v>
      </c>
      <c r="J14" s="141" t="s">
        <v>524</v>
      </c>
      <c r="K14" s="141" t="s">
        <v>522</v>
      </c>
      <c r="L14" s="141" t="s">
        <v>523</v>
      </c>
      <c r="M14" s="141" t="s">
        <v>524</v>
      </c>
      <c r="N14" s="141" t="s">
        <v>522</v>
      </c>
      <c r="O14" s="141" t="s">
        <v>523</v>
      </c>
      <c r="P14" s="142" t="s">
        <v>524</v>
      </c>
    </row>
    <row r="15" spans="1:16" s="143" customFormat="1" x14ac:dyDescent="0.3">
      <c r="A15" s="140"/>
      <c r="B15" s="141" t="str">
        <f>IF(B7="","",LEFT(B7,FIND("-",B7)-1))</f>
        <v>600</v>
      </c>
      <c r="C15" s="141" t="str">
        <f>IF(B9="","",LEFT(B9,FIND("-",B9)-1))</f>
        <v/>
      </c>
      <c r="D15" s="141" t="str">
        <f>IF(B11="","",LEFT(B11,FIND("-",B11)-1))</f>
        <v/>
      </c>
      <c r="E15" s="141" t="str">
        <f>IF(B7="","",LEFT(B7,FIND("-",B7)-1))</f>
        <v>600</v>
      </c>
      <c r="F15" s="141" t="str">
        <f>IF(B9="","",LEFT(B9,FIND("-",B9)-1))</f>
        <v/>
      </c>
      <c r="G15" s="141" t="str">
        <f>IF(B11="","",LEFT(B11,FIND("-",B11)-1))</f>
        <v/>
      </c>
      <c r="H15" s="141" t="str">
        <f>IF(B7="","",LEFT(B7,FIND("-",B7)-1))</f>
        <v>600</v>
      </c>
      <c r="I15" s="141" t="str">
        <f>IF(B9="","",LEFT(B9,FIND("-",B9)-1))</f>
        <v/>
      </c>
      <c r="J15" s="141" t="str">
        <f>IF(B11="","",LEFT(B11,FIND("-",B11)-1))</f>
        <v/>
      </c>
      <c r="K15" s="141" t="str">
        <f>IF(B7="","",LEFT(B7,FIND("-",B7)-1))</f>
        <v>600</v>
      </c>
      <c r="L15" s="141" t="str">
        <f>IF(B9="","",LEFT(B9,FIND("-",B9)-1))</f>
        <v/>
      </c>
      <c r="M15" s="141" t="str">
        <f>IF(B11="","",LEFT(B11,FIND("-",B11)-1))</f>
        <v/>
      </c>
      <c r="N15" s="141" t="str">
        <f>IF(B7="","",LEFT(B7,FIND("-",B7)-1))</f>
        <v>600</v>
      </c>
      <c r="O15" s="141" t="str">
        <f>IF(B9="","",LEFT(B9,FIND("-",B9)-1))</f>
        <v/>
      </c>
      <c r="P15" s="142" t="str">
        <f>IF(B11="","",LEFT(B11,FIND("-",B11)-1))</f>
        <v/>
      </c>
    </row>
    <row r="16" spans="1:16" x14ac:dyDescent="0.3">
      <c r="A16" s="145" t="s">
        <v>505</v>
      </c>
      <c r="B16" s="205">
        <v>46</v>
      </c>
      <c r="C16" s="205"/>
      <c r="D16" s="205"/>
      <c r="E16" s="205">
        <v>46</v>
      </c>
      <c r="F16" s="206"/>
      <c r="G16" s="207"/>
      <c r="H16" s="205">
        <v>46</v>
      </c>
      <c r="I16" s="205"/>
      <c r="J16" s="208"/>
      <c r="K16" s="205">
        <v>46</v>
      </c>
      <c r="L16" s="206"/>
      <c r="M16" s="207"/>
      <c r="N16" s="205">
        <v>46</v>
      </c>
      <c r="O16" s="205"/>
      <c r="P16" s="209"/>
    </row>
    <row r="17" spans="1:16" x14ac:dyDescent="0.3">
      <c r="A17" s="145" t="s">
        <v>506</v>
      </c>
      <c r="B17" s="205">
        <v>46</v>
      </c>
      <c r="C17" s="205"/>
      <c r="D17" s="205"/>
      <c r="E17" s="205">
        <v>46</v>
      </c>
      <c r="F17" s="206"/>
      <c r="G17" s="207"/>
      <c r="H17" s="205">
        <v>46</v>
      </c>
      <c r="I17" s="205"/>
      <c r="J17" s="208"/>
      <c r="K17" s="205">
        <v>46</v>
      </c>
      <c r="L17" s="206"/>
      <c r="M17" s="207"/>
      <c r="N17" s="205">
        <v>46</v>
      </c>
      <c r="O17" s="205"/>
      <c r="P17" s="209"/>
    </row>
    <row r="18" spans="1:16" x14ac:dyDescent="0.3">
      <c r="A18" s="145" t="s">
        <v>507</v>
      </c>
      <c r="B18" s="205">
        <v>46</v>
      </c>
      <c r="C18" s="205"/>
      <c r="D18" s="205"/>
      <c r="E18" s="205">
        <v>46</v>
      </c>
      <c r="F18" s="206"/>
      <c r="G18" s="207"/>
      <c r="H18" s="205">
        <v>46</v>
      </c>
      <c r="I18" s="205"/>
      <c r="J18" s="208"/>
      <c r="K18" s="205">
        <v>46</v>
      </c>
      <c r="L18" s="206"/>
      <c r="M18" s="207"/>
      <c r="N18" s="205">
        <v>46</v>
      </c>
      <c r="O18" s="205"/>
      <c r="P18" s="209"/>
    </row>
    <row r="19" spans="1:16" x14ac:dyDescent="0.3">
      <c r="A19" s="145" t="s">
        <v>508</v>
      </c>
      <c r="B19" s="205">
        <v>46</v>
      </c>
      <c r="C19" s="205"/>
      <c r="D19" s="205"/>
      <c r="E19" s="205">
        <v>46</v>
      </c>
      <c r="F19" s="206"/>
      <c r="G19" s="207"/>
      <c r="H19" s="205">
        <v>46</v>
      </c>
      <c r="I19" s="205"/>
      <c r="J19" s="208"/>
      <c r="K19" s="205">
        <v>46</v>
      </c>
      <c r="L19" s="206"/>
      <c r="M19" s="207"/>
      <c r="N19" s="205">
        <v>46</v>
      </c>
      <c r="O19" s="205"/>
      <c r="P19" s="209"/>
    </row>
    <row r="20" spans="1:16" x14ac:dyDescent="0.3">
      <c r="A20" s="145" t="s">
        <v>510</v>
      </c>
      <c r="B20" s="205">
        <v>46</v>
      </c>
      <c r="C20" s="205"/>
      <c r="D20" s="205"/>
      <c r="E20" s="205">
        <v>46</v>
      </c>
      <c r="F20" s="206"/>
      <c r="G20" s="207"/>
      <c r="H20" s="205">
        <v>46</v>
      </c>
      <c r="I20" s="205"/>
      <c r="J20" s="208"/>
      <c r="K20" s="205">
        <v>46</v>
      </c>
      <c r="L20" s="206"/>
      <c r="M20" s="207"/>
      <c r="N20" s="205">
        <v>46</v>
      </c>
      <c r="O20" s="205"/>
      <c r="P20" s="209"/>
    </row>
    <row r="21" spans="1:16" x14ac:dyDescent="0.3">
      <c r="A21" s="145" t="s">
        <v>509</v>
      </c>
      <c r="B21" s="205"/>
      <c r="C21" s="205"/>
      <c r="D21" s="205"/>
      <c r="E21" s="206">
        <v>46</v>
      </c>
      <c r="F21" s="206"/>
      <c r="G21" s="207"/>
      <c r="H21" s="205">
        <v>46</v>
      </c>
      <c r="I21" s="205"/>
      <c r="J21" s="208"/>
      <c r="K21" s="205">
        <v>46</v>
      </c>
      <c r="L21" s="206"/>
      <c r="M21" s="207"/>
      <c r="N21" s="205">
        <v>46</v>
      </c>
      <c r="O21" s="205"/>
      <c r="P21" s="209"/>
    </row>
    <row r="22" spans="1:16" x14ac:dyDescent="0.3">
      <c r="A22" s="145" t="s">
        <v>511</v>
      </c>
      <c r="B22" s="205"/>
      <c r="C22" s="205"/>
      <c r="D22" s="205"/>
      <c r="E22" s="206"/>
      <c r="F22" s="206"/>
      <c r="G22" s="207"/>
      <c r="H22" s="205">
        <v>46</v>
      </c>
      <c r="I22" s="205"/>
      <c r="J22" s="208"/>
      <c r="K22" s="205">
        <v>46</v>
      </c>
      <c r="L22" s="206"/>
      <c r="M22" s="207"/>
      <c r="N22" s="205">
        <v>46</v>
      </c>
      <c r="O22" s="205"/>
      <c r="P22" s="209"/>
    </row>
    <row r="23" spans="1:16" x14ac:dyDescent="0.3">
      <c r="A23" s="145" t="s">
        <v>512</v>
      </c>
      <c r="B23" s="205"/>
      <c r="C23" s="205"/>
      <c r="D23" s="205"/>
      <c r="E23" s="206"/>
      <c r="F23" s="206"/>
      <c r="G23" s="207"/>
      <c r="H23" s="205"/>
      <c r="I23" s="205"/>
      <c r="J23" s="208"/>
      <c r="K23" s="205">
        <v>46</v>
      </c>
      <c r="L23" s="206"/>
      <c r="M23" s="207"/>
      <c r="N23" s="205">
        <v>46</v>
      </c>
      <c r="O23" s="205"/>
      <c r="P23" s="209"/>
    </row>
    <row r="24" spans="1:16" x14ac:dyDescent="0.3">
      <c r="A24" s="145" t="s">
        <v>513</v>
      </c>
      <c r="B24" s="205"/>
      <c r="C24" s="205"/>
      <c r="D24" s="205"/>
      <c r="E24" s="206"/>
      <c r="F24" s="206"/>
      <c r="G24" s="207"/>
      <c r="H24" s="205"/>
      <c r="I24" s="205"/>
      <c r="J24" s="208"/>
      <c r="K24" s="206"/>
      <c r="L24" s="206"/>
      <c r="M24" s="207"/>
      <c r="N24" s="205">
        <v>46</v>
      </c>
      <c r="O24" s="205"/>
      <c r="P24" s="209"/>
    </row>
    <row r="25" spans="1:16" x14ac:dyDescent="0.3">
      <c r="A25" s="145" t="s">
        <v>514</v>
      </c>
      <c r="B25" s="205"/>
      <c r="C25" s="205"/>
      <c r="D25" s="205"/>
      <c r="E25" s="206"/>
      <c r="F25" s="206"/>
      <c r="G25" s="207"/>
      <c r="H25" s="205"/>
      <c r="I25" s="205"/>
      <c r="J25" s="208"/>
      <c r="K25" s="206"/>
      <c r="L25" s="206"/>
      <c r="M25" s="207"/>
      <c r="N25" s="205"/>
      <c r="O25" s="205"/>
      <c r="P25" s="209"/>
    </row>
    <row r="26" spans="1:16" x14ac:dyDescent="0.3">
      <c r="A26" s="145" t="s">
        <v>515</v>
      </c>
      <c r="B26" s="205"/>
      <c r="C26" s="205"/>
      <c r="D26" s="205"/>
      <c r="E26" s="206"/>
      <c r="F26" s="206"/>
      <c r="G26" s="207"/>
      <c r="H26" s="205"/>
      <c r="I26" s="205"/>
      <c r="J26" s="208"/>
      <c r="K26" s="206"/>
      <c r="L26" s="206"/>
      <c r="M26" s="207"/>
      <c r="N26" s="205"/>
      <c r="O26" s="205"/>
      <c r="P26" s="209"/>
    </row>
    <row r="27" spans="1:16" x14ac:dyDescent="0.3">
      <c r="A27" s="145" t="s">
        <v>516</v>
      </c>
      <c r="B27" s="205"/>
      <c r="C27" s="205"/>
      <c r="D27" s="205"/>
      <c r="E27" s="206"/>
      <c r="F27" s="206"/>
      <c r="G27" s="207"/>
      <c r="H27" s="208"/>
      <c r="I27" s="208"/>
      <c r="J27" s="208"/>
      <c r="K27" s="206"/>
      <c r="L27" s="206"/>
      <c r="M27" s="207"/>
      <c r="N27" s="208"/>
      <c r="O27" s="208"/>
      <c r="P27" s="209"/>
    </row>
    <row r="28" spans="1:16" ht="15" thickBot="1" x14ac:dyDescent="0.35">
      <c r="A28" s="154" t="s">
        <v>517</v>
      </c>
      <c r="B28" s="210"/>
      <c r="C28" s="210"/>
      <c r="D28" s="210"/>
      <c r="E28" s="211"/>
      <c r="F28" s="211"/>
      <c r="G28" s="212"/>
      <c r="H28" s="213"/>
      <c r="I28" s="213"/>
      <c r="J28" s="213"/>
      <c r="K28" s="212"/>
      <c r="L28" s="212"/>
      <c r="M28" s="212"/>
      <c r="N28" s="213"/>
      <c r="O28" s="213"/>
      <c r="P28" s="214"/>
    </row>
    <row r="29" spans="1:16" s="18" customFormat="1" thickBot="1" x14ac:dyDescent="0.3"/>
    <row r="30" spans="1:16" ht="15" thickBot="1" x14ac:dyDescent="0.35">
      <c r="A30" s="148" t="s">
        <v>520</v>
      </c>
      <c r="B30" s="152">
        <f>SUM(B16:B28)</f>
        <v>230</v>
      </c>
      <c r="C30" s="152">
        <f t="shared" ref="C30:P30" si="0">SUM(C16:C28)</f>
        <v>0</v>
      </c>
      <c r="D30" s="152">
        <f t="shared" si="0"/>
        <v>0</v>
      </c>
      <c r="E30" s="149">
        <f t="shared" si="0"/>
        <v>276</v>
      </c>
      <c r="F30" s="149">
        <f t="shared" si="0"/>
        <v>0</v>
      </c>
      <c r="G30" s="149">
        <f t="shared" si="0"/>
        <v>0</v>
      </c>
      <c r="H30" s="152">
        <f t="shared" si="0"/>
        <v>322</v>
      </c>
      <c r="I30" s="152">
        <f t="shared" si="0"/>
        <v>0</v>
      </c>
      <c r="J30" s="152">
        <f t="shared" si="0"/>
        <v>0</v>
      </c>
      <c r="K30" s="149">
        <f t="shared" si="0"/>
        <v>368</v>
      </c>
      <c r="L30" s="149">
        <f t="shared" si="0"/>
        <v>0</v>
      </c>
      <c r="M30" s="149">
        <f t="shared" si="0"/>
        <v>0</v>
      </c>
      <c r="N30" s="152">
        <f t="shared" si="0"/>
        <v>414</v>
      </c>
      <c r="O30" s="152">
        <f t="shared" si="0"/>
        <v>0</v>
      </c>
      <c r="P30" s="153">
        <f t="shared" si="0"/>
        <v>0</v>
      </c>
    </row>
    <row r="31" spans="1:16" x14ac:dyDescent="0.3"/>
    <row r="32" spans="1:16" ht="33" customHeight="1" x14ac:dyDescent="0.3">
      <c r="A32" s="236" t="s">
        <v>519</v>
      </c>
      <c r="B32" s="236"/>
      <c r="C32" s="236"/>
      <c r="D32" s="236"/>
      <c r="E32" s="236"/>
      <c r="F32" s="236"/>
      <c r="G32" s="236"/>
      <c r="H32" s="236"/>
      <c r="I32" s="236"/>
      <c r="J32" s="236"/>
      <c r="K32" s="236"/>
      <c r="L32" s="236"/>
      <c r="M32" s="236"/>
    </row>
    <row r="33" spans="1:6" x14ac:dyDescent="0.3">
      <c r="A33" s="24"/>
      <c r="B33" s="24"/>
      <c r="C33" s="24"/>
      <c r="D33" s="24"/>
      <c r="E33" s="24"/>
      <c r="F33" s="24"/>
    </row>
  </sheetData>
  <sheetProtection selectLockedCells="1"/>
  <mergeCells count="21">
    <mergeCell ref="A32:M32"/>
    <mergeCell ref="K13:M13"/>
    <mergeCell ref="N13:P13"/>
    <mergeCell ref="B13:D13"/>
    <mergeCell ref="E13:G13"/>
    <mergeCell ref="H13:J13"/>
    <mergeCell ref="A1:J1"/>
    <mergeCell ref="A3:J3"/>
    <mergeCell ref="A5:J5"/>
    <mergeCell ref="B7:D7"/>
    <mergeCell ref="B9:D9"/>
    <mergeCell ref="B11:D11"/>
    <mergeCell ref="B8:D8"/>
    <mergeCell ref="B10:D10"/>
    <mergeCell ref="B12:D12"/>
    <mergeCell ref="N7:P7"/>
    <mergeCell ref="N9:P9"/>
    <mergeCell ref="N11:P11"/>
    <mergeCell ref="F7:L7"/>
    <mergeCell ref="F9:L9"/>
    <mergeCell ref="F11:L11"/>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defaultColWidth="9.21875" defaultRowHeight="13.8" x14ac:dyDescent="0.3"/>
  <cols>
    <col min="1" max="1" width="78.44140625" style="72" customWidth="1"/>
    <col min="2" max="2" width="22.5546875" style="73" bestFit="1" customWidth="1"/>
    <col min="3" max="16384" width="9.21875" style="72"/>
  </cols>
  <sheetData>
    <row r="1" spans="1:2" ht="18" x14ac:dyDescent="0.3">
      <c r="A1" s="270" t="s">
        <v>491</v>
      </c>
      <c r="B1" s="270"/>
    </row>
    <row r="2" spans="1:2" x14ac:dyDescent="0.3">
      <c r="A2" s="74" t="s">
        <v>493</v>
      </c>
      <c r="B2" s="74"/>
    </row>
    <row r="3" spans="1:2" x14ac:dyDescent="0.25">
      <c r="A3" s="75" t="s">
        <v>494</v>
      </c>
      <c r="B3" s="76" t="s">
        <v>492</v>
      </c>
    </row>
    <row r="4" spans="1:2" ht="55.2" x14ac:dyDescent="0.3">
      <c r="A4" s="77" t="s">
        <v>495</v>
      </c>
      <c r="B4" s="173">
        <v>1514.35</v>
      </c>
    </row>
    <row r="6" spans="1:2" x14ac:dyDescent="0.3">
      <c r="A6" s="272" t="s">
        <v>497</v>
      </c>
      <c r="B6" s="273"/>
    </row>
    <row r="7" spans="1:2" ht="14.4" x14ac:dyDescent="0.3">
      <c r="A7" s="271" t="s">
        <v>496</v>
      </c>
      <c r="B7" s="271"/>
    </row>
    <row r="9" spans="1:2" x14ac:dyDescent="0.3">
      <c r="B9" s="72"/>
    </row>
    <row r="10" spans="1:2" x14ac:dyDescent="0.25">
      <c r="A10" s="18"/>
      <c r="B10" s="18"/>
    </row>
    <row r="11" spans="1:2" x14ac:dyDescent="0.25">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showGridLines="0" topLeftCell="A10" workbookViewId="0">
      <selection activeCell="B31" sqref="B31:D31"/>
    </sheetView>
  </sheetViews>
  <sheetFormatPr defaultColWidth="0" defaultRowHeight="13.8" zeroHeight="1" x14ac:dyDescent="0.3"/>
  <cols>
    <col min="1" max="1" width="15.77734375" style="17" customWidth="1"/>
    <col min="2" max="4" width="27.77734375" style="17" customWidth="1"/>
    <col min="5" max="5" width="9.21875" style="158" customWidth="1"/>
    <col min="6" max="16384" width="9.21875" style="158" hidden="1"/>
  </cols>
  <sheetData>
    <row r="1" spans="1:6" s="172" customFormat="1" ht="18" x14ac:dyDescent="0.35">
      <c r="A1" s="239" t="s">
        <v>0</v>
      </c>
      <c r="B1" s="239"/>
      <c r="C1" s="239"/>
      <c r="D1" s="239"/>
      <c r="E1" s="157"/>
    </row>
    <row r="2" spans="1:6" x14ac:dyDescent="0.3"/>
    <row r="3" spans="1:6" ht="33" customHeight="1" x14ac:dyDescent="0.3">
      <c r="A3" s="244" t="s">
        <v>490</v>
      </c>
      <c r="B3" s="244"/>
      <c r="C3" s="244"/>
      <c r="D3" s="244"/>
      <c r="E3" s="159"/>
      <c r="F3" s="159"/>
    </row>
    <row r="4" spans="1:6" ht="14.4" x14ac:dyDescent="0.3">
      <c r="A4" s="69"/>
      <c r="B4" s="245" t="s">
        <v>475</v>
      </c>
      <c r="C4" s="245"/>
      <c r="D4" s="245"/>
      <c r="E4" s="160"/>
      <c r="F4" s="160"/>
    </row>
    <row r="5" spans="1:6" ht="14.4" x14ac:dyDescent="0.3">
      <c r="A5" s="69"/>
      <c r="B5" s="245" t="s">
        <v>476</v>
      </c>
      <c r="C5" s="245"/>
      <c r="D5" s="245"/>
      <c r="E5" s="160"/>
      <c r="F5" s="160"/>
    </row>
    <row r="6" spans="1:6" ht="14.4" x14ac:dyDescent="0.3">
      <c r="A6" s="69"/>
      <c r="B6" s="150"/>
      <c r="C6" s="150"/>
      <c r="D6" s="150"/>
      <c r="E6" s="160"/>
      <c r="F6" s="160"/>
    </row>
    <row r="7" spans="1:6" ht="14.4" x14ac:dyDescent="0.3">
      <c r="A7" s="246" t="s">
        <v>477</v>
      </c>
      <c r="B7" s="246"/>
      <c r="C7" s="246"/>
      <c r="D7" s="246"/>
      <c r="E7" s="161"/>
      <c r="F7" s="161"/>
    </row>
    <row r="8" spans="1:6" ht="14.4" x14ac:dyDescent="0.3">
      <c r="A8" s="151"/>
      <c r="B8" s="151"/>
      <c r="C8" s="151"/>
      <c r="D8" s="151"/>
      <c r="E8" s="161"/>
      <c r="F8" s="161"/>
    </row>
    <row r="9" spans="1:6" ht="33" customHeight="1" x14ac:dyDescent="0.3">
      <c r="A9" s="240" t="s">
        <v>527</v>
      </c>
      <c r="B9" s="240"/>
      <c r="C9" s="240"/>
      <c r="D9" s="240"/>
      <c r="E9" s="161"/>
      <c r="F9" s="161"/>
    </row>
    <row r="10" spans="1:6" x14ac:dyDescent="0.3">
      <c r="A10" s="182"/>
      <c r="B10" s="182"/>
      <c r="C10" s="182"/>
      <c r="D10" s="182"/>
      <c r="E10" s="161"/>
      <c r="F10" s="161"/>
    </row>
    <row r="11" spans="1:6" ht="33" customHeight="1" x14ac:dyDescent="0.3">
      <c r="A11" s="249" t="s">
        <v>525</v>
      </c>
      <c r="B11" s="249"/>
      <c r="C11" s="249"/>
      <c r="D11" s="249"/>
      <c r="E11" s="161"/>
      <c r="F11" s="161"/>
    </row>
    <row r="12" spans="1:6" ht="14.4" x14ac:dyDescent="0.3">
      <c r="A12" s="18"/>
      <c r="B12" s="18"/>
      <c r="C12" s="18"/>
      <c r="D12" s="18"/>
    </row>
    <row r="13" spans="1:6" ht="14.4" x14ac:dyDescent="0.3">
      <c r="A13" s="250" t="s">
        <v>2</v>
      </c>
      <c r="B13" s="250"/>
      <c r="C13" s="250"/>
      <c r="D13" s="250"/>
      <c r="E13" s="162"/>
      <c r="F13" s="162"/>
    </row>
    <row r="14" spans="1:6" ht="15" thickBot="1" x14ac:dyDescent="0.35">
      <c r="A14" s="18"/>
      <c r="B14" s="18"/>
      <c r="C14" s="18"/>
      <c r="D14" s="18"/>
    </row>
    <row r="15" spans="1:6" ht="14.4" x14ac:dyDescent="0.3">
      <c r="A15" s="64" t="s">
        <v>11</v>
      </c>
      <c r="B15" s="247" t="str">
        <f>IF('Proj_StudEnroll_Y1-Y5'!B7="","",'Proj_StudEnroll_Y1-Y5'!B7)</f>
        <v>600-Char.-Mecklenburg</v>
      </c>
      <c r="C15" s="247"/>
      <c r="D15" s="248"/>
    </row>
    <row r="16" spans="1:6" x14ac:dyDescent="0.3">
      <c r="A16" s="65" t="s">
        <v>3</v>
      </c>
      <c r="B16" s="66" t="s">
        <v>8</v>
      </c>
      <c r="C16" s="66" t="s">
        <v>9</v>
      </c>
      <c r="D16" s="67" t="s">
        <v>10</v>
      </c>
    </row>
    <row r="17" spans="1:4" ht="14.4" x14ac:dyDescent="0.3">
      <c r="A17" s="155" t="s">
        <v>5</v>
      </c>
      <c r="B17" s="79">
        <f>IF(B15="","",INDEX([0]!_DollarsPerADM,MATCH(B15,HIDE_PerPupil_Allotments!A4:A118,0),2))</f>
        <v>5291.0599999999995</v>
      </c>
      <c r="C17" s="163">
        <f>[0]!LEA1Y1Total</f>
        <v>230</v>
      </c>
      <c r="D17" s="156">
        <f>IF(B15="","",IF(OR(B17="",C17=""),"Missing Required Data",B17*C17))</f>
        <v>1216943.7999999998</v>
      </c>
    </row>
    <row r="18" spans="1:4" ht="14.4" x14ac:dyDescent="0.3">
      <c r="A18" s="155" t="s">
        <v>6</v>
      </c>
      <c r="B18" s="79">
        <f>IF(B15="","",INDEX([0]!_PerPupilLocal,MATCH(B15,HIDE_PerPupil_Allotments!A4:A118,0),2))</f>
        <v>2756</v>
      </c>
      <c r="C18" s="163">
        <f>[0]!LEA1Y1Total</f>
        <v>230</v>
      </c>
      <c r="D18" s="156">
        <f>IF(B15="","",IF(OR(B18="",C18=""),"Missing Required Data",B18*C18))</f>
        <v>633880</v>
      </c>
    </row>
    <row r="19" spans="1:4" ht="14.4" x14ac:dyDescent="0.3">
      <c r="A19" s="155" t="s">
        <v>499</v>
      </c>
      <c r="B19" s="88">
        <f>IF(B15="","",INDEX([0]!_DollarsPerADM,MATCH(B15,HIDE_PerPupil_Allotments!A4:A118,0),3))</f>
        <v>4464.16</v>
      </c>
      <c r="C19" s="163">
        <f>LEA1Y1Total*'Proj_StudEnroll_Y1-Y5'!M8</f>
        <v>29.324999999999999</v>
      </c>
      <c r="D19" s="156">
        <f>IF(B15="","",IF(OR(B19="",C19=""),"Missing Required Data",B19*C19))</f>
        <v>130911.492</v>
      </c>
    </row>
    <row r="20" spans="1:4" ht="14.4" x14ac:dyDescent="0.3">
      <c r="A20" s="155" t="s">
        <v>7</v>
      </c>
      <c r="B20" s="88">
        <f>IF(B15="","",HIDE_EC_Allotment!B4)</f>
        <v>1514.35</v>
      </c>
      <c r="C20" s="163">
        <f>LEA1Y1Total*'Proj_StudEnroll_Y1-Y5'!M8</f>
        <v>29.324999999999999</v>
      </c>
      <c r="D20" s="156">
        <f>IF(B15="","",IF(OR(B20="",C20=""),"Missing Required Data",B20*C20))</f>
        <v>44408.313749999994</v>
      </c>
    </row>
    <row r="21" spans="1:4" ht="15" thickBot="1" x14ac:dyDescent="0.35">
      <c r="A21" s="241" t="s">
        <v>478</v>
      </c>
      <c r="B21" s="242"/>
      <c r="C21" s="243"/>
      <c r="D21" s="68">
        <f>SUM(D17:D20)</f>
        <v>2026143.6057499999</v>
      </c>
    </row>
    <row r="22" spans="1:4" ht="15" thickBot="1" x14ac:dyDescent="0.35">
      <c r="A22" s="1"/>
      <c r="B22" s="1"/>
      <c r="C22" s="1"/>
      <c r="D22" s="1"/>
    </row>
    <row r="23" spans="1:4" ht="14.4" x14ac:dyDescent="0.3">
      <c r="A23" s="64" t="s">
        <v>12</v>
      </c>
      <c r="B23" s="247" t="str">
        <f>IF('Proj_StudEnroll_Y1-Y5'!B9="","",'Proj_StudEnroll_Y1-Y5'!B9)</f>
        <v/>
      </c>
      <c r="C23" s="247"/>
      <c r="D23" s="248"/>
    </row>
    <row r="24" spans="1:4" x14ac:dyDescent="0.3">
      <c r="A24" s="65" t="s">
        <v>3</v>
      </c>
      <c r="B24" s="66" t="s">
        <v>8</v>
      </c>
      <c r="C24" s="66" t="s">
        <v>9</v>
      </c>
      <c r="D24" s="67" t="s">
        <v>10</v>
      </c>
    </row>
    <row r="25" spans="1:4" ht="14.4" x14ac:dyDescent="0.3">
      <c r="A25" s="155" t="s">
        <v>5</v>
      </c>
      <c r="B25" s="79" t="str">
        <f>IF(B23="","",INDEX([0]!_DollarsPerADM,MATCH(B23,HIDE_PerPupil_Allotments!A4:A118,0),2))</f>
        <v/>
      </c>
      <c r="C25" s="163">
        <f>[0]!LEA2Y1Total</f>
        <v>0</v>
      </c>
      <c r="D25" s="156" t="str">
        <f>IF(B23="","",IF(OR(B25="",C25=""),"Missing Required Data",B25*C25))</f>
        <v/>
      </c>
    </row>
    <row r="26" spans="1:4" ht="14.4" x14ac:dyDescent="0.3">
      <c r="A26" s="155" t="s">
        <v>6</v>
      </c>
      <c r="B26" s="79" t="str">
        <f>IF(B23="","",INDEX([0]!_PerPupilLocal,MATCH(B23,HIDE_PerPupil_Allotments!A4:A118,0),2))</f>
        <v/>
      </c>
      <c r="C26" s="163">
        <f>[0]!LEA2Y1Total</f>
        <v>0</v>
      </c>
      <c r="D26" s="156" t="str">
        <f>IF(B23="","",IF(OR(B26="",C26=""),"Missing Required Data",B26*C26))</f>
        <v/>
      </c>
    </row>
    <row r="27" spans="1:4" ht="14.4" x14ac:dyDescent="0.3">
      <c r="A27" s="155" t="s">
        <v>499</v>
      </c>
      <c r="B27" s="88" t="str">
        <f>IF(B23="","",INDEX([0]!_DollarsPerADM,MATCH(B23,HIDE_PerPupil_Allotments!A4:A118,0),3))</f>
        <v/>
      </c>
      <c r="C27" s="163">
        <f>LEA2Y1Total*'Proj_StudEnroll_Y1-Y5'!M10</f>
        <v>0</v>
      </c>
      <c r="D27" s="156" t="str">
        <f>IF(B23="","",IF(OR(B27="",C27=""),"Missing Required Data",B27*C27))</f>
        <v/>
      </c>
    </row>
    <row r="28" spans="1:4" ht="14.4" x14ac:dyDescent="0.3">
      <c r="A28" s="155" t="s">
        <v>7</v>
      </c>
      <c r="B28" s="88" t="str">
        <f>IF(B23="","",HIDE_EC_Allotment!B4)</f>
        <v/>
      </c>
      <c r="C28" s="163">
        <f>LEA2Y1Total*'Proj_StudEnroll_Y1-Y5'!M10</f>
        <v>0</v>
      </c>
      <c r="D28" s="156" t="str">
        <f>IF(B23="","",IF(OR(B28="",C28=""),"Missing Required Data",B28*C28))</f>
        <v/>
      </c>
    </row>
    <row r="29" spans="1:4" ht="15" thickBot="1" x14ac:dyDescent="0.35">
      <c r="A29" s="241" t="s">
        <v>478</v>
      </c>
      <c r="B29" s="242"/>
      <c r="C29" s="243"/>
      <c r="D29" s="68">
        <f>SUM(D25:D28)</f>
        <v>0</v>
      </c>
    </row>
    <row r="30" spans="1:4" ht="15" thickBot="1" x14ac:dyDescent="0.35">
      <c r="A30" s="1"/>
      <c r="B30" s="1"/>
      <c r="C30" s="1"/>
      <c r="D30" s="1"/>
    </row>
    <row r="31" spans="1:4" ht="14.4" x14ac:dyDescent="0.3">
      <c r="A31" s="64" t="s">
        <v>13</v>
      </c>
      <c r="B31" s="247" t="str">
        <f>IF('Proj_StudEnroll_Y1-Y5'!B11="","",'Proj_StudEnroll_Y1-Y5'!B11)</f>
        <v/>
      </c>
      <c r="C31" s="247"/>
      <c r="D31" s="248"/>
    </row>
    <row r="32" spans="1:4" x14ac:dyDescent="0.3">
      <c r="A32" s="65" t="s">
        <v>3</v>
      </c>
      <c r="B32" s="66" t="s">
        <v>8</v>
      </c>
      <c r="C32" s="66" t="s">
        <v>9</v>
      </c>
      <c r="D32" s="67" t="s">
        <v>10</v>
      </c>
    </row>
    <row r="33" spans="1:4" ht="14.4" x14ac:dyDescent="0.3">
      <c r="A33" s="29" t="s">
        <v>5</v>
      </c>
      <c r="B33" s="78" t="str">
        <f>IF(B31="","",INDEX([0]!_DollarsPerADM,MATCH(B31,HIDE_PerPupil_Allotments!A4:A118,0),2))</f>
        <v/>
      </c>
      <c r="C33" s="163" t="str">
        <f>IF(B31="","",[0]!LEA3Y1Total)</f>
        <v/>
      </c>
      <c r="D33" s="81" t="str">
        <f>IF(B31="","",IF(OR(B33="",C33=""),"Missing Required Data",B33*C33))</f>
        <v/>
      </c>
    </row>
    <row r="34" spans="1:4" ht="14.4" x14ac:dyDescent="0.3">
      <c r="A34" s="29" t="s">
        <v>6</v>
      </c>
      <c r="B34" s="79" t="str">
        <f>IF(B31="","",INDEX([0]!_PerPupilLocal,MATCH(B31,HIDE_PerPupil_Allotments!A4:A118,0),2))</f>
        <v/>
      </c>
      <c r="C34" s="163" t="str">
        <f>IF(B31="","",[0]!LEA3Y1Total)</f>
        <v/>
      </c>
      <c r="D34" s="81" t="str">
        <f>IF(B31="","",IF(OR(B34="",C34=""),"Missing Required Data",B34*C34))</f>
        <v/>
      </c>
    </row>
    <row r="35" spans="1:4" ht="14.4" x14ac:dyDescent="0.3">
      <c r="A35" s="29" t="s">
        <v>499</v>
      </c>
      <c r="B35" s="88" t="str">
        <f>IF(B31="","",INDEX([0]!_DollarsPerADM,MATCH(B31,HIDE_PerPupil_Allotments!A4:A118,0),3))</f>
        <v/>
      </c>
      <c r="C35" s="163" t="str">
        <f>IF(B31="","",LEA3Y1Total*'Proj_StudEnroll_Y1-Y5'!M12)</f>
        <v/>
      </c>
      <c r="D35" s="81" t="str">
        <f>IF(B31="","",IF(OR(B35="",C35=""),"Missing Required Data",B35*C35))</f>
        <v/>
      </c>
    </row>
    <row r="36" spans="1:4" ht="14.4" x14ac:dyDescent="0.3">
      <c r="A36" s="29" t="s">
        <v>7</v>
      </c>
      <c r="B36" s="80" t="str">
        <f>IF(B31="","",HIDE_EC_Allotment!B4)</f>
        <v/>
      </c>
      <c r="C36" s="163" t="str">
        <f>IF(B31="","",LEA3Y1Total*'Proj_StudEnroll_Y1-Y5'!M12)</f>
        <v/>
      </c>
      <c r="D36" s="81" t="str">
        <f>IF(B31="","",IF(OR(B36="",C36=""),"Missing Required Data",B36*C36))</f>
        <v/>
      </c>
    </row>
    <row r="37" spans="1:4" ht="15" thickBot="1" x14ac:dyDescent="0.35">
      <c r="A37" s="241" t="s">
        <v>478</v>
      </c>
      <c r="B37" s="242"/>
      <c r="C37" s="243"/>
      <c r="D37" s="68">
        <f>SUM(D33:D36)</f>
        <v>0</v>
      </c>
    </row>
    <row r="38" spans="1:4" x14ac:dyDescent="0.3"/>
    <row r="39" spans="1:4" hidden="1" x14ac:dyDescent="0.3"/>
    <row r="40" spans="1:4" hidden="1" x14ac:dyDescent="0.3"/>
    <row r="41" spans="1:4" hidden="1" x14ac:dyDescent="0.3"/>
    <row r="42" spans="1:4" hidden="1" x14ac:dyDescent="0.3"/>
    <row r="43" spans="1:4" hidden="1" x14ac:dyDescent="0.3"/>
  </sheetData>
  <sheetProtection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showGridLines="0" topLeftCell="A4" workbookViewId="0">
      <selection activeCell="B18" sqref="B18:F18"/>
    </sheetView>
  </sheetViews>
  <sheetFormatPr defaultColWidth="0" defaultRowHeight="13.8" zeroHeight="1" x14ac:dyDescent="0.25"/>
  <cols>
    <col min="1" max="1" width="20.77734375" style="18" customWidth="1"/>
    <col min="2" max="6" width="16.77734375" style="18" customWidth="1"/>
    <col min="7" max="7" width="9.21875" style="18" customWidth="1"/>
    <col min="8" max="16384" width="9.21875" style="18" hidden="1"/>
  </cols>
  <sheetData>
    <row r="1" spans="1:6" s="16" customFormat="1" ht="18.600000000000001" thickBot="1" x14ac:dyDescent="0.4">
      <c r="A1" s="251" t="s">
        <v>14</v>
      </c>
      <c r="B1" s="252"/>
      <c r="C1" s="252"/>
      <c r="D1" s="252"/>
      <c r="E1" s="252"/>
      <c r="F1" s="253"/>
    </row>
    <row r="2" spans="1:6" x14ac:dyDescent="0.25"/>
    <row r="3" spans="1:6" x14ac:dyDescent="0.25">
      <c r="A3" s="255" t="s">
        <v>15</v>
      </c>
      <c r="B3" s="255"/>
      <c r="C3" s="255"/>
      <c r="D3" s="255"/>
      <c r="E3" s="255"/>
      <c r="F3" s="255"/>
    </row>
    <row r="4" spans="1:6" ht="15" customHeight="1" x14ac:dyDescent="0.25">
      <c r="A4" s="70"/>
      <c r="B4" s="70"/>
      <c r="C4" s="70"/>
      <c r="D4" s="70"/>
      <c r="E4" s="70"/>
      <c r="F4" s="70"/>
    </row>
    <row r="5" spans="1:6" ht="33" customHeight="1" x14ac:dyDescent="0.25">
      <c r="A5" s="236" t="s">
        <v>16</v>
      </c>
      <c r="B5" s="236"/>
      <c r="C5" s="236"/>
      <c r="D5" s="236"/>
      <c r="E5" s="236"/>
      <c r="F5" s="236"/>
    </row>
    <row r="6" spans="1:6" ht="15" customHeight="1" x14ac:dyDescent="0.25">
      <c r="A6" s="71"/>
      <c r="B6" s="71"/>
      <c r="C6" s="71"/>
      <c r="D6" s="71"/>
      <c r="E6" s="71"/>
      <c r="F6" s="71"/>
    </row>
    <row r="7" spans="1:6" x14ac:dyDescent="0.25">
      <c r="A7" s="255" t="s">
        <v>17</v>
      </c>
      <c r="B7" s="255"/>
      <c r="C7" s="255"/>
      <c r="D7" s="255"/>
      <c r="E7" s="255"/>
      <c r="F7" s="255"/>
    </row>
    <row r="8" spans="1:6" ht="15" customHeight="1" x14ac:dyDescent="0.25">
      <c r="A8" s="70"/>
      <c r="B8" s="70"/>
      <c r="C8" s="70"/>
      <c r="D8" s="70"/>
      <c r="E8" s="70"/>
      <c r="F8" s="70"/>
    </row>
    <row r="9" spans="1:6" x14ac:dyDescent="0.25">
      <c r="A9" s="255" t="s">
        <v>18</v>
      </c>
      <c r="B9" s="255"/>
      <c r="C9" s="255"/>
      <c r="D9" s="255"/>
      <c r="E9" s="255"/>
      <c r="F9" s="255"/>
    </row>
    <row r="10" spans="1:6" ht="14.4" thickBot="1" x14ac:dyDescent="0.3"/>
    <row r="11" spans="1:6" s="22" customFormat="1" ht="27.6" x14ac:dyDescent="0.3">
      <c r="A11" s="19" t="s">
        <v>29</v>
      </c>
      <c r="B11" s="20" t="s">
        <v>4</v>
      </c>
      <c r="C11" s="20" t="s">
        <v>19</v>
      </c>
      <c r="D11" s="20" t="s">
        <v>20</v>
      </c>
      <c r="E11" s="20" t="s">
        <v>21</v>
      </c>
      <c r="F11" s="21" t="s">
        <v>22</v>
      </c>
    </row>
    <row r="12" spans="1:6" x14ac:dyDescent="0.25">
      <c r="A12" s="23" t="s">
        <v>23</v>
      </c>
      <c r="B12" s="167">
        <f>SUM(Budget_RevProj_LEA_Y1!D17,Budget_RevProj_LEA_Y1!D25,Budget_RevProj_LEA_Y1!D33)</f>
        <v>1216943.7999999998</v>
      </c>
      <c r="C12" s="167">
        <f>SUM(IF(LEA1Name="",0,(LEA1Y2Total*LEA1State)),IF(LEA2Name="",0,(LEA2Y2Total*LEA2State)),IF(LEA3Name="",0,(LEA3Y2Total*LEA3State)))</f>
        <v>1460332.5599999998</v>
      </c>
      <c r="D12" s="167">
        <f>SUM(IF(LEA1Name="",0,(LEA1Y3Total*LEA1State)),IF(LEA2Name="",0,(LEA2Y3Total*LEA2State)),IF(LEA3Name="",0,(LEA3Y3Total*LEA3State)))</f>
        <v>1703721.3199999998</v>
      </c>
      <c r="E12" s="167">
        <f>SUM(IF(LEA1Name="",0,(LEA1Y4Total*LEA1State)),IF(LEA2Name="",0,(LEA2Y4Total*LEA2State)),IF(LEA3Name="",0,(LEA3Y4Total*LEA3State)))</f>
        <v>1947110.0799999998</v>
      </c>
      <c r="F12" s="168">
        <f>SUM(IF(LEA1Name="",0,(LEA1Y5Total*LEA1State)),IF(LEA2Name="",0,(LEA2Y5Total*LEA2State)),IF(LEA3Name="",0,(LEA3Y5Total*LEA3State)))</f>
        <v>2190498.84</v>
      </c>
    </row>
    <row r="13" spans="1:6" x14ac:dyDescent="0.25">
      <c r="A13" s="23" t="s">
        <v>24</v>
      </c>
      <c r="B13" s="167">
        <f>SUM(Budget_RevProj_LEA_Y1!D18,Budget_RevProj_LEA_Y1!D26,Budget_RevProj_LEA_Y1!D34)</f>
        <v>633880</v>
      </c>
      <c r="C13" s="167">
        <f>SUM(IF(LEA1Name="",0,(LEA1Y2Total*LEA1Local)),IF(LEA2Name="",0,(LEA2Y2Total*LEA2Local)),IF(LEA3Name="",0,(LEA3Y2Total*LEA3Local)))</f>
        <v>760656</v>
      </c>
      <c r="D13" s="167">
        <f>SUM(IF(LEA1Name="",0,(LEA1Y3Total*LEA1Local)),IF(LEA2Name="",0,(LEA2Y3Total*LEA2Local)),IF(LEA3Name="",0,(LEA3Y3Total*LEA3Local)))</f>
        <v>887432</v>
      </c>
      <c r="E13" s="167">
        <f>SUM(IF(LEA1Name="",0,(LEA1Y4Total*LEA1Local)),IF(LEA2Name="",0,(LEA2Y4Total*LEA2Local)),IF(LEA3Name="",0,(LEA3Y4Total*LEA3Local)))</f>
        <v>1014208</v>
      </c>
      <c r="F13" s="168">
        <f>SUM(IF(LEA1Name="",0,(LEA1Y5Total*LEA1Local)),IF(LEA2Name="",0,(LEA2Y5Total*LEA2Local)),IF(LEA3Name="",0,(LEA3Y5Total*LEA3Local)))</f>
        <v>1140984</v>
      </c>
    </row>
    <row r="14" spans="1:6" s="32" customFormat="1" x14ac:dyDescent="0.25">
      <c r="A14" s="164" t="s">
        <v>499</v>
      </c>
      <c r="B14" s="169">
        <f>SUM(Budget_RevProj_LEA_Y1!D19,Budget_RevProj_LEA_Y1!D27,Budget_RevProj_LEA_Y1!D35)</f>
        <v>130911.492</v>
      </c>
      <c r="C14" s="169">
        <f>SUM(IF(LEA1Name="",0,(LEA1Y2Total*LEA1ECPercent)*LEA1StateEC),IF(LEA2Name="",0,(LEA2Y2Total*LEA2ECPercent)*LEA2StateEC),IF(LEA3Name="",0,(LEA3Y2Total*LEA3ECPercent)*LEA3StateEC))</f>
        <v>157093.7904</v>
      </c>
      <c r="D14" s="169">
        <f>SUM(IF(LEA1Name="",0,(LEA1Y3Total*LEA1ECPercent)*LEA1StateEC),IF(LEA2Name="",0,(LEA2Y3Total*LEA2ECPercent)*LEA2StateEC),IF(LEA3Name="",0,(LEA3Y3Total*LEA3ECPercent)*LEA3StateEC))</f>
        <v>183276.0888</v>
      </c>
      <c r="E14" s="169">
        <f>SUM(IF(LEA1Name="",0,(LEA1Y4Total*LEA1ECPercent)*LEA1StateEC),IF(LEA2Name="",0,(LEA2Y4Total*LEA2ECPercent)*LEA2StateEC),IF(LEA3Name="",0,(LEA3Y4Total*LEA3ECPercent)*LEA3StateEC))</f>
        <v>209458.3872</v>
      </c>
      <c r="F14" s="174">
        <f>SUM(IF(LEA1Name="",0,(LEA1Y5Total*LEA1ECPercent)*LEA1StateEC),IF(LEA2Name="",0,(LEA2Y5Total*LEA2ECPercent)*LEA2StateEC),IF(LEA3Name="",0,(LEA3Y5Total*LEA3ECPercent)*LEA3StateEC))</f>
        <v>235640.6856</v>
      </c>
    </row>
    <row r="15" spans="1:6" x14ac:dyDescent="0.25">
      <c r="A15" s="23" t="s">
        <v>7</v>
      </c>
      <c r="B15" s="203" t="s">
        <v>500</v>
      </c>
      <c r="C15" s="169">
        <f>SUM(Budget_RevProj_LEA_Y1!D20,Budget_RevProj_LEA_Y1!D28,Budget_RevProj_LEA_Y1!D36)</f>
        <v>44408.313749999994</v>
      </c>
      <c r="D15" s="169">
        <f>SUM(IF(LEA1Name="",0,(LEA1Y3Total*LEA1ECPercent)*LEA1FedEC),IF(LEA2Name="",0,(LEA2Y3Total*LEA2ECPercent)*LEA2FedEC),IF(LEA3Name="",0,(LEA3Y3Total*LEA3ECPercent)*LEA3FedEC))</f>
        <v>62171.639249999993</v>
      </c>
      <c r="E15" s="169">
        <f>SUM(IF(LEA1Name="",0,(LEA1Y4Total*LEA1ECPercent)*LEA1FedEC),IF(LEA2Name="",0,(LEA2Y4Total*LEA2ECPercent)*LEA2FedEC),IF(LEA3Name="",0,(LEA3Y4Total*LEA3ECPercent)*LEA3FedEC))</f>
        <v>71053.301999999996</v>
      </c>
      <c r="F15" s="174">
        <f>SUM(IF(LEA1Name="",0,(LEA1Y5Total*LEA1ECPercent)*LEA1FedEC),IF(LEA2Name="",0,(LEA2Y5Total*LEA2ECPercent)*LEA2FedEC),IF(LEA3Name="",0,(LEA3Y5Total*LEA3ECPercent)*LEA3FedEC))</f>
        <v>79934.964749999999</v>
      </c>
    </row>
    <row r="16" spans="1:6" x14ac:dyDescent="0.25">
      <c r="A16" s="165" t="s">
        <v>25</v>
      </c>
      <c r="B16" s="227"/>
      <c r="C16" s="215"/>
      <c r="D16" s="215"/>
      <c r="E16" s="215"/>
      <c r="F16" s="216"/>
    </row>
    <row r="17" spans="1:6" ht="14.4" thickBot="1" x14ac:dyDescent="0.3">
      <c r="A17" s="166" t="s">
        <v>26</v>
      </c>
      <c r="B17" s="215">
        <v>50000</v>
      </c>
      <c r="C17" s="217"/>
      <c r="D17" s="217"/>
      <c r="E17" s="217"/>
      <c r="F17" s="218"/>
    </row>
    <row r="18" spans="1:6" ht="14.4" thickBot="1" x14ac:dyDescent="0.3">
      <c r="A18" s="89" t="s">
        <v>501</v>
      </c>
      <c r="B18" s="170">
        <f>SUM(B12:B17)</f>
        <v>2031735.2919999999</v>
      </c>
      <c r="C18" s="170">
        <f>SUM(C12:C17)</f>
        <v>2422490.6641499996</v>
      </c>
      <c r="D18" s="170">
        <f>SUM(D12:D17)</f>
        <v>2836601.0480499999</v>
      </c>
      <c r="E18" s="170">
        <f>SUM(E12:E17)</f>
        <v>3241829.7692</v>
      </c>
      <c r="F18" s="171">
        <f>SUM(F12:F17)</f>
        <v>3647058.4903499996</v>
      </c>
    </row>
    <row r="19" spans="1:6" x14ac:dyDescent="0.25"/>
    <row r="20" spans="1:6" ht="85.5" customHeight="1" x14ac:dyDescent="0.25">
      <c r="A20" s="236" t="s">
        <v>27</v>
      </c>
      <c r="B20" s="236"/>
      <c r="C20" s="236"/>
      <c r="D20" s="236"/>
      <c r="E20" s="236"/>
      <c r="F20" s="236"/>
    </row>
    <row r="21" spans="1:6" x14ac:dyDescent="0.25">
      <c r="A21" s="24"/>
      <c r="B21" s="24"/>
      <c r="C21" s="24"/>
      <c r="D21" s="24"/>
      <c r="E21" s="24"/>
      <c r="F21" s="24"/>
    </row>
    <row r="22" spans="1:6" x14ac:dyDescent="0.25">
      <c r="A22" s="254" t="s">
        <v>28</v>
      </c>
      <c r="B22" s="254"/>
      <c r="C22" s="254"/>
      <c r="D22" s="254"/>
      <c r="E22" s="254"/>
      <c r="F22" s="254"/>
    </row>
    <row r="23" spans="1:6" x14ac:dyDescent="0.25"/>
  </sheetData>
  <sheetProtection selectLockedCells="1"/>
  <mergeCells count="7">
    <mergeCell ref="A1:F1"/>
    <mergeCell ref="A20:F20"/>
    <mergeCell ref="A22:F22"/>
    <mergeCell ref="A3:F3"/>
    <mergeCell ref="A5:F5"/>
    <mergeCell ref="A7:F7"/>
    <mergeCell ref="A9:F9"/>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zoomScale="70" zoomScaleNormal="70" workbookViewId="0">
      <selection activeCell="F48" sqref="F48"/>
    </sheetView>
  </sheetViews>
  <sheetFormatPr defaultColWidth="0" defaultRowHeight="13.8" zeroHeight="1" x14ac:dyDescent="0.25"/>
  <cols>
    <col min="1" max="1" width="47" style="2" customWidth="1"/>
    <col min="2" max="2" width="9.21875" style="100" customWidth="1"/>
    <col min="3" max="3" width="12.77734375" style="1" customWidth="1"/>
    <col min="4" max="4" width="18.77734375" style="95" customWidth="1"/>
    <col min="5" max="5" width="9.77734375" style="100" customWidth="1"/>
    <col min="6" max="6" width="12.77734375" style="1" customWidth="1"/>
    <col min="7" max="7" width="18.77734375" style="95" customWidth="1"/>
    <col min="8" max="8" width="9.21875" style="100" customWidth="1"/>
    <col min="9" max="9" width="12.77734375" style="1" customWidth="1"/>
    <col min="10" max="10" width="18.77734375" style="95" customWidth="1"/>
    <col min="11" max="11" width="9.21875" style="100" customWidth="1"/>
    <col min="12" max="12" width="12.77734375" style="1" customWidth="1"/>
    <col min="13" max="13" width="18.77734375" style="95" customWidth="1"/>
    <col min="14" max="14" width="9.21875" style="100" customWidth="1"/>
    <col min="15" max="15" width="12.77734375" style="1" customWidth="1"/>
    <col min="16" max="16" width="18.77734375" style="95" customWidth="1"/>
    <col min="17" max="17" width="9.21875" style="1" customWidth="1"/>
    <col min="18" max="16384" width="9.21875" style="1" hidden="1"/>
  </cols>
  <sheetData>
    <row r="1" spans="1:16" ht="18" x14ac:dyDescent="0.25">
      <c r="A1" s="256" t="s">
        <v>30</v>
      </c>
      <c r="B1" s="256"/>
      <c r="C1" s="256"/>
      <c r="D1" s="256"/>
      <c r="E1" s="256"/>
      <c r="F1" s="256"/>
      <c r="G1" s="256"/>
    </row>
    <row r="2" spans="1:16" ht="14.4" thickBot="1" x14ac:dyDescent="0.3"/>
    <row r="3" spans="1:16" x14ac:dyDescent="0.25">
      <c r="A3" s="258" t="s">
        <v>31</v>
      </c>
      <c r="B3" s="237" t="s">
        <v>4</v>
      </c>
      <c r="C3" s="237"/>
      <c r="D3" s="237"/>
      <c r="E3" s="237" t="s">
        <v>19</v>
      </c>
      <c r="F3" s="237"/>
      <c r="G3" s="237"/>
      <c r="H3" s="237" t="s">
        <v>20</v>
      </c>
      <c r="I3" s="237"/>
      <c r="J3" s="237"/>
      <c r="K3" s="237" t="s">
        <v>21</v>
      </c>
      <c r="L3" s="237"/>
      <c r="M3" s="237"/>
      <c r="N3" s="237" t="s">
        <v>22</v>
      </c>
      <c r="O3" s="237"/>
      <c r="P3" s="238"/>
    </row>
    <row r="4" spans="1:16" s="5" customFormat="1" ht="27.6" x14ac:dyDescent="0.25">
      <c r="A4" s="259"/>
      <c r="B4" s="3" t="s">
        <v>55</v>
      </c>
      <c r="C4" s="3" t="s">
        <v>528</v>
      </c>
      <c r="D4" s="3" t="s">
        <v>56</v>
      </c>
      <c r="E4" s="3" t="s">
        <v>55</v>
      </c>
      <c r="F4" s="3" t="s">
        <v>528</v>
      </c>
      <c r="G4" s="3" t="s">
        <v>56</v>
      </c>
      <c r="H4" s="3" t="s">
        <v>55</v>
      </c>
      <c r="I4" s="3" t="s">
        <v>528</v>
      </c>
      <c r="J4" s="3" t="s">
        <v>56</v>
      </c>
      <c r="K4" s="3" t="s">
        <v>55</v>
      </c>
      <c r="L4" s="3" t="s">
        <v>528</v>
      </c>
      <c r="M4" s="3" t="s">
        <v>56</v>
      </c>
      <c r="N4" s="3" t="s">
        <v>55</v>
      </c>
      <c r="O4" s="3" t="s">
        <v>528</v>
      </c>
      <c r="P4" s="4" t="s">
        <v>56</v>
      </c>
    </row>
    <row r="5" spans="1:16" x14ac:dyDescent="0.25">
      <c r="A5" s="6" t="s">
        <v>58</v>
      </c>
      <c r="B5" s="83"/>
      <c r="C5" s="7"/>
      <c r="D5" s="96"/>
      <c r="E5" s="83"/>
      <c r="F5" s="7"/>
      <c r="G5" s="96"/>
      <c r="H5" s="83"/>
      <c r="I5" s="7"/>
      <c r="J5" s="96"/>
      <c r="K5" s="83"/>
      <c r="L5" s="7"/>
      <c r="M5" s="96"/>
      <c r="N5" s="83"/>
      <c r="O5" s="7"/>
      <c r="P5" s="98"/>
    </row>
    <row r="6" spans="1:16" x14ac:dyDescent="0.25">
      <c r="A6" s="8" t="s">
        <v>33</v>
      </c>
      <c r="B6" s="219">
        <v>1</v>
      </c>
      <c r="C6" s="220">
        <v>70000</v>
      </c>
      <c r="D6" s="187">
        <f>B6*C6</f>
        <v>70000</v>
      </c>
      <c r="E6" s="221">
        <v>1</v>
      </c>
      <c r="F6" s="222">
        <v>70000</v>
      </c>
      <c r="G6" s="189">
        <f>E6*F6</f>
        <v>70000</v>
      </c>
      <c r="H6" s="219">
        <v>1</v>
      </c>
      <c r="I6" s="220">
        <v>72000</v>
      </c>
      <c r="J6" s="187">
        <v>72000</v>
      </c>
      <c r="K6" s="221">
        <v>1</v>
      </c>
      <c r="L6" s="222">
        <v>72000</v>
      </c>
      <c r="M6" s="189">
        <v>75000</v>
      </c>
      <c r="N6" s="219">
        <v>1</v>
      </c>
      <c r="O6" s="220">
        <v>75000</v>
      </c>
      <c r="P6" s="190">
        <f>N6*O6</f>
        <v>75000</v>
      </c>
    </row>
    <row r="7" spans="1:16" x14ac:dyDescent="0.25">
      <c r="A7" s="8" t="s">
        <v>34</v>
      </c>
      <c r="B7" s="219"/>
      <c r="C7" s="220"/>
      <c r="D7" s="187">
        <f t="shared" ref="D7:D16" si="0">B7*C7</f>
        <v>0</v>
      </c>
      <c r="E7" s="221"/>
      <c r="F7" s="222"/>
      <c r="G7" s="189">
        <f t="shared" ref="G7:G17" si="1">E7*F7</f>
        <v>0</v>
      </c>
      <c r="H7" s="219"/>
      <c r="I7" s="220"/>
      <c r="J7" s="187">
        <f t="shared" ref="J7:J17" si="2">H7*I7</f>
        <v>0</v>
      </c>
      <c r="K7" s="221"/>
      <c r="L7" s="222"/>
      <c r="M7" s="189">
        <f t="shared" ref="M7:M17" si="3">K7*L7</f>
        <v>0</v>
      </c>
      <c r="N7" s="219"/>
      <c r="O7" s="220"/>
      <c r="P7" s="190">
        <f t="shared" ref="P7:P17" si="4">N7*O7</f>
        <v>0</v>
      </c>
    </row>
    <row r="8" spans="1:16" x14ac:dyDescent="0.25">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x14ac:dyDescent="0.25">
      <c r="A9" s="8" t="s">
        <v>36</v>
      </c>
      <c r="B9" s="219">
        <v>1</v>
      </c>
      <c r="C9" s="220">
        <v>30000</v>
      </c>
      <c r="D9" s="187">
        <f t="shared" si="0"/>
        <v>30000</v>
      </c>
      <c r="E9" s="221">
        <v>2</v>
      </c>
      <c r="F9" s="222">
        <v>30000</v>
      </c>
      <c r="G9" s="189">
        <f t="shared" si="1"/>
        <v>60000</v>
      </c>
      <c r="H9" s="219">
        <v>2</v>
      </c>
      <c r="I9" s="220">
        <v>30000</v>
      </c>
      <c r="J9" s="187">
        <f t="shared" si="2"/>
        <v>60000</v>
      </c>
      <c r="K9" s="221">
        <v>2</v>
      </c>
      <c r="L9" s="222">
        <v>30000</v>
      </c>
      <c r="M9" s="189">
        <f t="shared" si="3"/>
        <v>60000</v>
      </c>
      <c r="N9" s="219">
        <v>2</v>
      </c>
      <c r="O9" s="220">
        <v>30000</v>
      </c>
      <c r="P9" s="190">
        <f t="shared" si="4"/>
        <v>60000</v>
      </c>
    </row>
    <row r="10" spans="1:16" x14ac:dyDescent="0.25">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25">
      <c r="A11" s="8" t="s">
        <v>38</v>
      </c>
      <c r="B11" s="219"/>
      <c r="C11" s="220"/>
      <c r="D11" s="187">
        <f t="shared" si="0"/>
        <v>0</v>
      </c>
      <c r="E11" s="221"/>
      <c r="F11" s="222"/>
      <c r="G11" s="189">
        <f t="shared" si="1"/>
        <v>0</v>
      </c>
      <c r="H11" s="219"/>
      <c r="I11" s="220"/>
      <c r="J11" s="187">
        <f t="shared" si="2"/>
        <v>0</v>
      </c>
      <c r="K11" s="221"/>
      <c r="L11" s="222"/>
      <c r="M11" s="189">
        <f t="shared" si="3"/>
        <v>0</v>
      </c>
      <c r="N11" s="219"/>
      <c r="O11" s="220"/>
      <c r="P11" s="190">
        <f t="shared" si="4"/>
        <v>0</v>
      </c>
    </row>
    <row r="12" spans="1:16" x14ac:dyDescent="0.25">
      <c r="A12" s="8" t="s">
        <v>39</v>
      </c>
      <c r="B12" s="219"/>
      <c r="C12" s="220"/>
      <c r="D12" s="187">
        <f t="shared" si="0"/>
        <v>0</v>
      </c>
      <c r="E12" s="221"/>
      <c r="F12" s="222"/>
      <c r="G12" s="189">
        <f t="shared" si="1"/>
        <v>0</v>
      </c>
      <c r="H12" s="219"/>
      <c r="I12" s="220"/>
      <c r="J12" s="187">
        <f t="shared" si="2"/>
        <v>0</v>
      </c>
      <c r="K12" s="221"/>
      <c r="L12" s="222"/>
      <c r="M12" s="189">
        <f t="shared" si="3"/>
        <v>0</v>
      </c>
      <c r="N12" s="219"/>
      <c r="O12" s="220"/>
      <c r="P12" s="190">
        <f t="shared" si="4"/>
        <v>0</v>
      </c>
    </row>
    <row r="13" spans="1:16" x14ac:dyDescent="0.25">
      <c r="A13" s="226"/>
      <c r="B13" s="219"/>
      <c r="C13" s="220"/>
      <c r="D13" s="187">
        <f t="shared" si="0"/>
        <v>0</v>
      </c>
      <c r="E13" s="221"/>
      <c r="F13" s="222"/>
      <c r="G13" s="189">
        <f t="shared" si="1"/>
        <v>0</v>
      </c>
      <c r="H13" s="219"/>
      <c r="I13" s="220"/>
      <c r="J13" s="187">
        <f t="shared" si="2"/>
        <v>0</v>
      </c>
      <c r="K13" s="221"/>
      <c r="L13" s="222"/>
      <c r="M13" s="189">
        <f t="shared" si="3"/>
        <v>0</v>
      </c>
      <c r="N13" s="219"/>
      <c r="O13" s="220"/>
      <c r="P13" s="190">
        <f t="shared" si="4"/>
        <v>0</v>
      </c>
    </row>
    <row r="14" spans="1:16" x14ac:dyDescent="0.25">
      <c r="A14" s="226"/>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25">
      <c r="A15" s="226"/>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25">
      <c r="A16" s="226"/>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25">
      <c r="A17" s="226"/>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4.4" x14ac:dyDescent="0.3">
      <c r="A18" s="9" t="s">
        <v>40</v>
      </c>
      <c r="B18" s="101">
        <f t="shared" ref="B18:P18" si="5">SUM(B6:B17)</f>
        <v>2</v>
      </c>
      <c r="C18" s="188"/>
      <c r="D18" s="187">
        <f t="shared" si="5"/>
        <v>100000</v>
      </c>
      <c r="E18" s="103">
        <f t="shared" si="5"/>
        <v>3</v>
      </c>
      <c r="F18" s="188"/>
      <c r="G18" s="189">
        <f t="shared" si="5"/>
        <v>130000</v>
      </c>
      <c r="H18" s="101">
        <f t="shared" si="5"/>
        <v>3</v>
      </c>
      <c r="I18" s="188"/>
      <c r="J18" s="187">
        <f t="shared" si="5"/>
        <v>132000</v>
      </c>
      <c r="K18" s="103">
        <f t="shared" si="5"/>
        <v>3</v>
      </c>
      <c r="L18" s="188"/>
      <c r="M18" s="189">
        <f t="shared" si="5"/>
        <v>135000</v>
      </c>
      <c r="N18" s="101">
        <f t="shared" si="5"/>
        <v>3</v>
      </c>
      <c r="O18" s="188"/>
      <c r="P18" s="190">
        <f t="shared" si="5"/>
        <v>135000</v>
      </c>
    </row>
    <row r="19" spans="1:16" x14ac:dyDescent="0.25">
      <c r="A19" s="8"/>
      <c r="B19" s="183"/>
      <c r="E19" s="183"/>
      <c r="H19" s="183"/>
      <c r="K19" s="183"/>
      <c r="N19" s="183"/>
      <c r="P19" s="99"/>
    </row>
    <row r="20" spans="1:16" x14ac:dyDescent="0.25">
      <c r="A20" s="6" t="s">
        <v>60</v>
      </c>
      <c r="B20" s="83"/>
      <c r="C20" s="7"/>
      <c r="D20" s="96"/>
      <c r="E20" s="83"/>
      <c r="F20" s="7"/>
      <c r="G20" s="96"/>
      <c r="H20" s="83"/>
      <c r="I20" s="7"/>
      <c r="J20" s="96"/>
      <c r="K20" s="83"/>
      <c r="L20" s="7"/>
      <c r="M20" s="96"/>
      <c r="N20" s="83"/>
      <c r="O20" s="7"/>
      <c r="P20" s="98"/>
    </row>
    <row r="21" spans="1:16" x14ac:dyDescent="0.25">
      <c r="A21" s="8" t="s">
        <v>41</v>
      </c>
      <c r="B21" s="219">
        <v>10</v>
      </c>
      <c r="C21" s="220">
        <v>45000</v>
      </c>
      <c r="D21" s="187">
        <f>B21*C21</f>
        <v>450000</v>
      </c>
      <c r="E21" s="221">
        <v>12</v>
      </c>
      <c r="F21" s="222">
        <v>45000</v>
      </c>
      <c r="G21" s="189">
        <f>E21*F21</f>
        <v>540000</v>
      </c>
      <c r="H21" s="219">
        <v>14</v>
      </c>
      <c r="I21" s="220">
        <v>45000</v>
      </c>
      <c r="J21" s="187">
        <f>H21*I21</f>
        <v>630000</v>
      </c>
      <c r="K21" s="221">
        <v>16</v>
      </c>
      <c r="L21" s="222">
        <v>45000</v>
      </c>
      <c r="M21" s="189">
        <f>K21*L21</f>
        <v>720000</v>
      </c>
      <c r="N21" s="219">
        <v>18</v>
      </c>
      <c r="O21" s="220">
        <v>46000</v>
      </c>
      <c r="P21" s="190">
        <f>N21*O21</f>
        <v>828000</v>
      </c>
    </row>
    <row r="22" spans="1:16" x14ac:dyDescent="0.25">
      <c r="A22" s="8" t="s">
        <v>42</v>
      </c>
      <c r="B22" s="219">
        <v>2</v>
      </c>
      <c r="C22" s="220">
        <v>37000</v>
      </c>
      <c r="D22" s="187">
        <f t="shared" ref="D22:D30" si="6">B22*C22</f>
        <v>74000</v>
      </c>
      <c r="E22" s="221">
        <v>3</v>
      </c>
      <c r="F22" s="222">
        <v>38000</v>
      </c>
      <c r="G22" s="189">
        <f t="shared" ref="G22:G30" si="7">E22*F22</f>
        <v>114000</v>
      </c>
      <c r="H22" s="219">
        <v>3</v>
      </c>
      <c r="I22" s="220">
        <v>38000</v>
      </c>
      <c r="J22" s="187">
        <f t="shared" ref="J22:J30" si="8">H22*I22</f>
        <v>114000</v>
      </c>
      <c r="K22" s="221">
        <v>4</v>
      </c>
      <c r="L22" s="222">
        <v>40430</v>
      </c>
      <c r="M22" s="189">
        <f t="shared" ref="M22:M30" si="9">K22*L22</f>
        <v>161720</v>
      </c>
      <c r="N22" s="219">
        <v>4</v>
      </c>
      <c r="O22" s="220">
        <v>41643</v>
      </c>
      <c r="P22" s="190">
        <f t="shared" ref="P22:P30" si="10">N22*O22</f>
        <v>166572</v>
      </c>
    </row>
    <row r="23" spans="1:16" x14ac:dyDescent="0.25">
      <c r="A23" s="8" t="s">
        <v>43</v>
      </c>
      <c r="B23" s="219">
        <v>1</v>
      </c>
      <c r="C23" s="220">
        <v>40000</v>
      </c>
      <c r="D23" s="187">
        <f t="shared" si="6"/>
        <v>40000</v>
      </c>
      <c r="E23" s="221">
        <v>1</v>
      </c>
      <c r="F23" s="222">
        <v>40000</v>
      </c>
      <c r="G23" s="189">
        <f t="shared" si="7"/>
        <v>40000</v>
      </c>
      <c r="H23" s="219">
        <v>2</v>
      </c>
      <c r="I23" s="220">
        <v>42436</v>
      </c>
      <c r="J23" s="187">
        <f t="shared" si="8"/>
        <v>84872</v>
      </c>
      <c r="K23" s="221">
        <v>2</v>
      </c>
      <c r="L23" s="222">
        <v>43709</v>
      </c>
      <c r="M23" s="189">
        <f t="shared" si="9"/>
        <v>87418</v>
      </c>
      <c r="N23" s="219">
        <v>3</v>
      </c>
      <c r="O23" s="220">
        <v>45020</v>
      </c>
      <c r="P23" s="190">
        <f t="shared" si="10"/>
        <v>135060</v>
      </c>
    </row>
    <row r="24" spans="1:16" x14ac:dyDescent="0.25">
      <c r="A24" s="8"/>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x14ac:dyDescent="0.25">
      <c r="A25" s="8"/>
      <c r="B25" s="219"/>
      <c r="C25" s="220"/>
      <c r="D25" s="187">
        <f t="shared" si="6"/>
        <v>0</v>
      </c>
      <c r="E25" s="221"/>
      <c r="F25" s="222"/>
      <c r="G25" s="189"/>
      <c r="H25" s="219"/>
      <c r="I25" s="220"/>
      <c r="J25" s="187"/>
      <c r="K25" s="221"/>
      <c r="L25" s="222"/>
      <c r="M25" s="189"/>
      <c r="N25" s="219"/>
      <c r="O25" s="220"/>
      <c r="P25" s="190">
        <f t="shared" si="10"/>
        <v>0</v>
      </c>
    </row>
    <row r="26" spans="1:16" x14ac:dyDescent="0.25">
      <c r="A26" s="226" t="s">
        <v>532</v>
      </c>
      <c r="B26" s="219">
        <v>1</v>
      </c>
      <c r="C26" s="220">
        <v>33000</v>
      </c>
      <c r="D26" s="187">
        <f t="shared" si="6"/>
        <v>33000</v>
      </c>
      <c r="E26" s="221">
        <v>1</v>
      </c>
      <c r="F26" s="222">
        <v>33000</v>
      </c>
      <c r="G26" s="189">
        <f t="shared" si="7"/>
        <v>33000</v>
      </c>
      <c r="H26" s="219">
        <v>2</v>
      </c>
      <c r="I26" s="220">
        <v>35692</v>
      </c>
      <c r="J26" s="187">
        <f t="shared" si="8"/>
        <v>71384</v>
      </c>
      <c r="K26" s="221">
        <v>2</v>
      </c>
      <c r="L26" s="222">
        <v>37120</v>
      </c>
      <c r="M26" s="189">
        <f t="shared" si="9"/>
        <v>74240</v>
      </c>
      <c r="N26" s="219">
        <v>2</v>
      </c>
      <c r="O26" s="220">
        <v>38605</v>
      </c>
      <c r="P26" s="190">
        <f t="shared" si="10"/>
        <v>77210</v>
      </c>
    </row>
    <row r="27" spans="1:16" x14ac:dyDescent="0.25">
      <c r="A27" s="226" t="s">
        <v>533</v>
      </c>
      <c r="B27" s="219">
        <v>1</v>
      </c>
      <c r="C27" s="220">
        <v>20000</v>
      </c>
      <c r="D27" s="187">
        <f t="shared" si="6"/>
        <v>20000</v>
      </c>
      <c r="E27" s="221">
        <v>1</v>
      </c>
      <c r="F27" s="222">
        <v>21000</v>
      </c>
      <c r="G27" s="189">
        <f>E27*F27</f>
        <v>21000</v>
      </c>
      <c r="H27" s="219">
        <v>1</v>
      </c>
      <c r="I27" s="220">
        <v>22000</v>
      </c>
      <c r="J27" s="187">
        <f t="shared" si="8"/>
        <v>22000</v>
      </c>
      <c r="K27" s="221">
        <v>1</v>
      </c>
      <c r="L27" s="222">
        <v>23000</v>
      </c>
      <c r="M27" s="189">
        <f t="shared" si="9"/>
        <v>23000</v>
      </c>
      <c r="N27" s="219">
        <v>1</v>
      </c>
      <c r="O27" s="220">
        <v>24000</v>
      </c>
      <c r="P27" s="190">
        <f t="shared" si="10"/>
        <v>24000</v>
      </c>
    </row>
    <row r="28" spans="1:16" x14ac:dyDescent="0.25">
      <c r="A28" s="226" t="s">
        <v>536</v>
      </c>
      <c r="B28" s="219">
        <v>1</v>
      </c>
      <c r="C28" s="220">
        <v>45000</v>
      </c>
      <c r="D28" s="187">
        <f t="shared" si="6"/>
        <v>45000</v>
      </c>
      <c r="E28" s="221">
        <v>1</v>
      </c>
      <c r="F28" s="222">
        <v>45000</v>
      </c>
      <c r="G28" s="189">
        <f t="shared" si="7"/>
        <v>45000</v>
      </c>
      <c r="H28" s="219">
        <v>1</v>
      </c>
      <c r="I28" s="220">
        <v>50000</v>
      </c>
      <c r="J28" s="187">
        <f t="shared" si="8"/>
        <v>50000</v>
      </c>
      <c r="K28" s="221">
        <v>1</v>
      </c>
      <c r="L28" s="222">
        <v>52000</v>
      </c>
      <c r="M28" s="189">
        <f t="shared" si="9"/>
        <v>52000</v>
      </c>
      <c r="N28" s="219">
        <v>1</v>
      </c>
      <c r="O28" s="220">
        <v>53000</v>
      </c>
      <c r="P28" s="190">
        <f t="shared" si="10"/>
        <v>53000</v>
      </c>
    </row>
    <row r="29" spans="1:16" x14ac:dyDescent="0.25">
      <c r="A29" s="226"/>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25">
      <c r="A30" s="226"/>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ht="14.4" x14ac:dyDescent="0.3">
      <c r="A31" s="9" t="s">
        <v>59</v>
      </c>
      <c r="B31" s="101">
        <f t="shared" ref="B31:P31" si="11">SUM(B21:B30)</f>
        <v>16</v>
      </c>
      <c r="C31"/>
      <c r="D31" s="187">
        <f t="shared" si="11"/>
        <v>662000</v>
      </c>
      <c r="E31" s="103">
        <f t="shared" si="11"/>
        <v>19</v>
      </c>
      <c r="F31" s="188"/>
      <c r="G31" s="189">
        <f t="shared" si="11"/>
        <v>793000</v>
      </c>
      <c r="H31" s="101">
        <f t="shared" si="11"/>
        <v>23</v>
      </c>
      <c r="I31"/>
      <c r="J31" s="187">
        <f t="shared" si="11"/>
        <v>972256</v>
      </c>
      <c r="K31" s="103">
        <f t="shared" si="11"/>
        <v>26</v>
      </c>
      <c r="L31" s="188"/>
      <c r="M31" s="189">
        <f t="shared" si="11"/>
        <v>1118378</v>
      </c>
      <c r="N31" s="101">
        <f t="shared" si="11"/>
        <v>29</v>
      </c>
      <c r="O31"/>
      <c r="P31" s="190">
        <f t="shared" si="11"/>
        <v>1283842</v>
      </c>
    </row>
    <row r="32" spans="1:16" ht="14.4" x14ac:dyDescent="0.3">
      <c r="A32" s="8"/>
      <c r="B32" s="183"/>
      <c r="C32" s="178"/>
      <c r="D32" s="178"/>
      <c r="E32" s="178"/>
      <c r="F32" s="178"/>
      <c r="G32" s="178"/>
      <c r="H32" s="178"/>
      <c r="I32" s="178"/>
      <c r="J32" s="178"/>
      <c r="K32" s="178"/>
      <c r="L32" s="178"/>
      <c r="M32" s="178"/>
      <c r="N32" s="178"/>
      <c r="O32" s="178"/>
      <c r="P32" s="191"/>
    </row>
    <row r="33" spans="1:16" s="95" customFormat="1" ht="15" thickBot="1" x14ac:dyDescent="0.35">
      <c r="A33" s="11" t="s">
        <v>44</v>
      </c>
      <c r="B33" s="104">
        <f t="shared" ref="B33:P33" si="12">B18+B31</f>
        <v>18</v>
      </c>
      <c r="C33" s="192"/>
      <c r="D33" s="193">
        <f t="shared" si="12"/>
        <v>762000</v>
      </c>
      <c r="E33" s="105">
        <f t="shared" si="12"/>
        <v>22</v>
      </c>
      <c r="F33" s="184"/>
      <c r="G33" s="189">
        <f t="shared" si="12"/>
        <v>923000</v>
      </c>
      <c r="H33" s="104">
        <f t="shared" si="12"/>
        <v>26</v>
      </c>
      <c r="I33" s="192"/>
      <c r="J33" s="193">
        <f t="shared" si="12"/>
        <v>1104256</v>
      </c>
      <c r="K33" s="105">
        <f t="shared" si="12"/>
        <v>29</v>
      </c>
      <c r="L33" s="184"/>
      <c r="M33" s="106">
        <f t="shared" si="12"/>
        <v>1253378</v>
      </c>
      <c r="N33" s="104">
        <f t="shared" si="12"/>
        <v>32</v>
      </c>
      <c r="O33" s="192"/>
      <c r="P33" s="194">
        <f t="shared" si="12"/>
        <v>1418842</v>
      </c>
    </row>
    <row r="34" spans="1:16" customFormat="1" ht="14.4" x14ac:dyDescent="0.3">
      <c r="B34" s="102"/>
      <c r="D34" s="97"/>
      <c r="E34" s="102"/>
      <c r="G34" s="97"/>
      <c r="H34" s="102"/>
      <c r="J34" s="97"/>
      <c r="K34" s="102"/>
      <c r="M34" s="97"/>
      <c r="N34" s="102"/>
      <c r="P34" s="97"/>
    </row>
    <row r="35" spans="1:16" customFormat="1" ht="15" thickBot="1" x14ac:dyDescent="0.35">
      <c r="B35" s="102"/>
      <c r="D35" s="97"/>
      <c r="E35" s="102"/>
      <c r="G35" s="97"/>
      <c r="H35" s="102"/>
      <c r="J35" s="97"/>
      <c r="K35" s="102"/>
      <c r="M35" s="97"/>
      <c r="N35" s="102"/>
      <c r="P35" s="97"/>
    </row>
    <row r="36" spans="1:16" ht="15" customHeight="1" x14ac:dyDescent="0.25">
      <c r="A36" s="258" t="s">
        <v>63</v>
      </c>
      <c r="B36" s="237" t="s">
        <v>4</v>
      </c>
      <c r="C36" s="237"/>
      <c r="D36" s="237"/>
      <c r="E36" s="237" t="s">
        <v>19</v>
      </c>
      <c r="F36" s="237"/>
      <c r="G36" s="237"/>
      <c r="H36" s="237" t="s">
        <v>20</v>
      </c>
      <c r="I36" s="237"/>
      <c r="J36" s="237"/>
      <c r="K36" s="237" t="s">
        <v>21</v>
      </c>
      <c r="L36" s="237"/>
      <c r="M36" s="237"/>
      <c r="N36" s="237" t="s">
        <v>22</v>
      </c>
      <c r="O36" s="237"/>
      <c r="P36" s="238"/>
    </row>
    <row r="37" spans="1:16" s="14" customFormat="1" ht="27.6" x14ac:dyDescent="0.3">
      <c r="A37" s="259"/>
      <c r="B37" s="12" t="s">
        <v>55</v>
      </c>
      <c r="C37" s="12" t="s">
        <v>57</v>
      </c>
      <c r="D37" s="12" t="s">
        <v>32</v>
      </c>
      <c r="E37" s="12" t="s">
        <v>55</v>
      </c>
      <c r="F37" s="12" t="s">
        <v>57</v>
      </c>
      <c r="G37" s="12" t="s">
        <v>32</v>
      </c>
      <c r="H37" s="12" t="s">
        <v>55</v>
      </c>
      <c r="I37" s="12" t="s">
        <v>57</v>
      </c>
      <c r="J37" s="12" t="s">
        <v>32</v>
      </c>
      <c r="K37" s="12" t="s">
        <v>55</v>
      </c>
      <c r="L37" s="12" t="s">
        <v>57</v>
      </c>
      <c r="M37" s="12" t="s">
        <v>32</v>
      </c>
      <c r="N37" s="12" t="s">
        <v>55</v>
      </c>
      <c r="O37" s="12" t="s">
        <v>57</v>
      </c>
      <c r="P37" s="13" t="s">
        <v>32</v>
      </c>
    </row>
    <row r="38" spans="1:16" x14ac:dyDescent="0.25">
      <c r="A38" s="6" t="s">
        <v>61</v>
      </c>
      <c r="B38" s="83"/>
      <c r="C38" s="7"/>
      <c r="D38" s="96"/>
      <c r="E38" s="83"/>
      <c r="F38" s="7"/>
      <c r="G38" s="96"/>
      <c r="H38" s="83"/>
      <c r="I38" s="7"/>
      <c r="J38" s="96"/>
      <c r="K38" s="83"/>
      <c r="L38" s="7"/>
      <c r="M38" s="96"/>
      <c r="N38" s="83"/>
      <c r="O38" s="7"/>
      <c r="P38" s="98"/>
    </row>
    <row r="39" spans="1:16" x14ac:dyDescent="0.25">
      <c r="A39" s="8" t="s">
        <v>45</v>
      </c>
      <c r="B39" s="219">
        <v>2</v>
      </c>
      <c r="C39" s="220">
        <v>4800</v>
      </c>
      <c r="D39" s="187">
        <f>B39*C39</f>
        <v>9600</v>
      </c>
      <c r="E39" s="221">
        <v>3</v>
      </c>
      <c r="F39" s="220">
        <v>4800</v>
      </c>
      <c r="G39" s="189">
        <f>E39*F39</f>
        <v>14400</v>
      </c>
      <c r="H39" s="219">
        <v>3</v>
      </c>
      <c r="I39" s="220">
        <v>4800</v>
      </c>
      <c r="J39" s="187">
        <f>H39*I39</f>
        <v>14400</v>
      </c>
      <c r="K39" s="221">
        <v>3</v>
      </c>
      <c r="L39" s="220">
        <v>4800</v>
      </c>
      <c r="M39" s="189">
        <f t="shared" ref="M39:M50" si="13">K39*L39</f>
        <v>14400</v>
      </c>
      <c r="N39" s="219">
        <v>3</v>
      </c>
      <c r="O39" s="220">
        <v>4800</v>
      </c>
      <c r="P39" s="190">
        <f>N39*O39</f>
        <v>14400</v>
      </c>
    </row>
    <row r="40" spans="1:16" x14ac:dyDescent="0.25">
      <c r="A40" s="8" t="s">
        <v>46</v>
      </c>
      <c r="B40" s="219"/>
      <c r="C40" s="220"/>
      <c r="D40" s="187">
        <f t="shared" ref="D40:D50" si="14">B40*C40</f>
        <v>0</v>
      </c>
      <c r="E40" s="221"/>
      <c r="F40" s="220"/>
      <c r="G40" s="189">
        <f t="shared" ref="G40:G50" si="15">E40*F40</f>
        <v>0</v>
      </c>
      <c r="H40" s="219"/>
      <c r="I40" s="220"/>
      <c r="J40" s="187">
        <f t="shared" ref="J40:J50" si="16">H40*I40</f>
        <v>0</v>
      </c>
      <c r="K40" s="221"/>
      <c r="L40" s="220"/>
      <c r="M40" s="189">
        <f t="shared" si="13"/>
        <v>0</v>
      </c>
      <c r="N40" s="219"/>
      <c r="O40" s="220"/>
      <c r="P40" s="190">
        <f t="shared" ref="P40:P50" si="17">N40*O40</f>
        <v>0</v>
      </c>
    </row>
    <row r="41" spans="1:16" x14ac:dyDescent="0.25">
      <c r="A41" s="8" t="s">
        <v>47</v>
      </c>
      <c r="B41" s="219">
        <v>2</v>
      </c>
      <c r="C41" s="220">
        <v>2000</v>
      </c>
      <c r="D41" s="187">
        <f t="shared" si="14"/>
        <v>4000</v>
      </c>
      <c r="E41" s="221">
        <v>3</v>
      </c>
      <c r="F41" s="220">
        <v>2000</v>
      </c>
      <c r="G41" s="189">
        <f t="shared" si="15"/>
        <v>6000</v>
      </c>
      <c r="H41" s="219">
        <v>3</v>
      </c>
      <c r="I41" s="220">
        <v>2000</v>
      </c>
      <c r="J41" s="187">
        <f t="shared" si="16"/>
        <v>6000</v>
      </c>
      <c r="K41" s="221">
        <v>3</v>
      </c>
      <c r="L41" s="220">
        <v>2000</v>
      </c>
      <c r="M41" s="189">
        <f t="shared" si="13"/>
        <v>6000</v>
      </c>
      <c r="N41" s="219">
        <v>3</v>
      </c>
      <c r="O41" s="220">
        <v>2000</v>
      </c>
      <c r="P41" s="190">
        <f t="shared" si="17"/>
        <v>6000</v>
      </c>
    </row>
    <row r="42" spans="1:16" x14ac:dyDescent="0.25">
      <c r="A42" s="8" t="s">
        <v>48</v>
      </c>
      <c r="B42" s="219"/>
      <c r="C42" s="220"/>
      <c r="D42" s="187">
        <f t="shared" si="14"/>
        <v>0</v>
      </c>
      <c r="E42" s="221"/>
      <c r="F42" s="220"/>
      <c r="G42" s="189">
        <f t="shared" si="15"/>
        <v>0</v>
      </c>
      <c r="H42" s="219"/>
      <c r="I42" s="220"/>
      <c r="J42" s="187">
        <f t="shared" si="16"/>
        <v>0</v>
      </c>
      <c r="K42" s="221"/>
      <c r="L42" s="220"/>
      <c r="M42" s="189">
        <f t="shared" si="13"/>
        <v>0</v>
      </c>
      <c r="N42" s="219"/>
      <c r="O42" s="220"/>
      <c r="P42" s="190">
        <f t="shared" si="17"/>
        <v>0</v>
      </c>
    </row>
    <row r="43" spans="1:16" x14ac:dyDescent="0.25">
      <c r="A43" s="8" t="s">
        <v>49</v>
      </c>
      <c r="B43" s="219"/>
      <c r="C43" s="220"/>
      <c r="D43" s="187">
        <f t="shared" si="14"/>
        <v>0</v>
      </c>
      <c r="E43" s="221"/>
      <c r="F43" s="220"/>
      <c r="G43" s="189">
        <f t="shared" si="15"/>
        <v>0</v>
      </c>
      <c r="H43" s="219"/>
      <c r="I43" s="220"/>
      <c r="J43" s="187">
        <f t="shared" si="16"/>
        <v>0</v>
      </c>
      <c r="K43" s="221"/>
      <c r="L43" s="220"/>
      <c r="M43" s="189">
        <f t="shared" si="13"/>
        <v>0</v>
      </c>
      <c r="N43" s="219"/>
      <c r="O43" s="220"/>
      <c r="P43" s="190">
        <f t="shared" si="17"/>
        <v>0</v>
      </c>
    </row>
    <row r="44" spans="1:16" x14ac:dyDescent="0.25">
      <c r="A44" s="8" t="s">
        <v>50</v>
      </c>
      <c r="B44" s="219">
        <v>2</v>
      </c>
      <c r="C44" s="220">
        <v>1000</v>
      </c>
      <c r="D44" s="187">
        <f t="shared" si="14"/>
        <v>2000</v>
      </c>
      <c r="E44" s="221">
        <v>3</v>
      </c>
      <c r="F44" s="220">
        <v>1000</v>
      </c>
      <c r="G44" s="189">
        <f t="shared" si="15"/>
        <v>3000</v>
      </c>
      <c r="H44" s="219">
        <v>3</v>
      </c>
      <c r="I44" s="220">
        <v>1000</v>
      </c>
      <c r="J44" s="187">
        <f t="shared" si="16"/>
        <v>3000</v>
      </c>
      <c r="K44" s="221">
        <v>3</v>
      </c>
      <c r="L44" s="220">
        <v>1000</v>
      </c>
      <c r="M44" s="189">
        <f t="shared" si="13"/>
        <v>3000</v>
      </c>
      <c r="N44" s="219">
        <v>3</v>
      </c>
      <c r="O44" s="220">
        <v>1000</v>
      </c>
      <c r="P44" s="190">
        <f t="shared" si="17"/>
        <v>3000</v>
      </c>
    </row>
    <row r="45" spans="1:16" x14ac:dyDescent="0.25">
      <c r="A45" s="8" t="s">
        <v>51</v>
      </c>
      <c r="B45" s="219">
        <v>2</v>
      </c>
      <c r="C45" s="220">
        <v>3500</v>
      </c>
      <c r="D45" s="187">
        <f t="shared" si="14"/>
        <v>7000</v>
      </c>
      <c r="E45" s="221">
        <v>3</v>
      </c>
      <c r="F45" s="220">
        <v>3500</v>
      </c>
      <c r="G45" s="189">
        <f t="shared" si="15"/>
        <v>10500</v>
      </c>
      <c r="H45" s="219">
        <v>3</v>
      </c>
      <c r="I45" s="220">
        <v>3500</v>
      </c>
      <c r="J45" s="187">
        <f t="shared" si="16"/>
        <v>10500</v>
      </c>
      <c r="K45" s="221">
        <v>3</v>
      </c>
      <c r="L45" s="220">
        <v>3500</v>
      </c>
      <c r="M45" s="189">
        <f t="shared" si="13"/>
        <v>10500</v>
      </c>
      <c r="N45" s="219">
        <v>3</v>
      </c>
      <c r="O45" s="220">
        <v>3500</v>
      </c>
      <c r="P45" s="190">
        <f t="shared" si="17"/>
        <v>10500</v>
      </c>
    </row>
    <row r="46" spans="1:16" x14ac:dyDescent="0.25">
      <c r="A46" s="226"/>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25">
      <c r="A47" s="226"/>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25">
      <c r="A48" s="226"/>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25">
      <c r="A49" s="226"/>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25">
      <c r="A50" s="226"/>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4.4" x14ac:dyDescent="0.3">
      <c r="A51" s="9" t="s">
        <v>52</v>
      </c>
      <c r="B51" s="178"/>
      <c r="C51" s="178"/>
      <c r="D51" s="187">
        <f>SUM(D39:D50)</f>
        <v>22600</v>
      </c>
      <c r="E51" s="178"/>
      <c r="F51" s="178"/>
      <c r="G51" s="189">
        <f>SUM(G39:G50)</f>
        <v>33900</v>
      </c>
      <c r="H51" s="178"/>
      <c r="I51" s="178"/>
      <c r="J51" s="187">
        <f>SUM(J39:J50)</f>
        <v>33900</v>
      </c>
      <c r="K51" s="178"/>
      <c r="L51" s="178"/>
      <c r="M51" s="189">
        <f>SUM(M39:M50)</f>
        <v>33900</v>
      </c>
      <c r="N51" s="178"/>
      <c r="O51" s="178"/>
      <c r="P51" s="190">
        <f>SUM(P39:P50)</f>
        <v>33900</v>
      </c>
    </row>
    <row r="52" spans="1:16" x14ac:dyDescent="0.25">
      <c r="A52" s="8"/>
      <c r="B52" s="200"/>
      <c r="E52" s="200"/>
      <c r="H52" s="200"/>
      <c r="K52" s="200"/>
      <c r="N52" s="200"/>
      <c r="P52" s="99"/>
    </row>
    <row r="53" spans="1:16" x14ac:dyDescent="0.25">
      <c r="A53" s="6" t="s">
        <v>62</v>
      </c>
      <c r="B53" s="83"/>
      <c r="C53" s="7"/>
      <c r="D53" s="96"/>
      <c r="E53" s="83"/>
      <c r="F53" s="7"/>
      <c r="G53" s="96"/>
      <c r="H53" s="83"/>
      <c r="I53" s="7"/>
      <c r="J53" s="96"/>
      <c r="K53" s="83"/>
      <c r="L53" s="7"/>
      <c r="M53" s="96"/>
      <c r="N53" s="83"/>
      <c r="O53" s="7"/>
      <c r="P53" s="98"/>
    </row>
    <row r="54" spans="1:16" x14ac:dyDescent="0.25">
      <c r="A54" s="8" t="s">
        <v>45</v>
      </c>
      <c r="B54" s="219">
        <v>15</v>
      </c>
      <c r="C54" s="220">
        <v>4800</v>
      </c>
      <c r="D54" s="187">
        <f>B54*C54</f>
        <v>72000</v>
      </c>
      <c r="E54" s="221">
        <v>18</v>
      </c>
      <c r="F54" s="220">
        <v>4800</v>
      </c>
      <c r="G54" s="189">
        <f>E54*F54</f>
        <v>86400</v>
      </c>
      <c r="H54" s="219">
        <v>22</v>
      </c>
      <c r="I54" s="220">
        <v>4800</v>
      </c>
      <c r="J54" s="187">
        <f t="shared" ref="J54:J65" si="18">H54*I54</f>
        <v>105600</v>
      </c>
      <c r="K54" s="221">
        <v>28</v>
      </c>
      <c r="L54" s="220">
        <v>4800</v>
      </c>
      <c r="M54" s="189">
        <f t="shared" ref="M54:M65" si="19">K54*L54</f>
        <v>134400</v>
      </c>
      <c r="N54" s="219">
        <v>32</v>
      </c>
      <c r="O54" s="220">
        <v>4800</v>
      </c>
      <c r="P54" s="190">
        <f t="shared" ref="P54:P65" si="20">N54*O54</f>
        <v>153600</v>
      </c>
    </row>
    <row r="55" spans="1:16" x14ac:dyDescent="0.25">
      <c r="A55" s="8" t="s">
        <v>46</v>
      </c>
      <c r="B55" s="219"/>
      <c r="C55" s="220"/>
      <c r="D55" s="187">
        <f t="shared" ref="D55:D65" si="21">B55*C55</f>
        <v>0</v>
      </c>
      <c r="E55" s="221"/>
      <c r="F55" s="220"/>
      <c r="G55" s="189">
        <f t="shared" ref="G55:G65" si="22">E55*F55</f>
        <v>0</v>
      </c>
      <c r="H55" s="219"/>
      <c r="I55" s="220"/>
      <c r="J55" s="187">
        <f t="shared" si="18"/>
        <v>0</v>
      </c>
      <c r="K55" s="221"/>
      <c r="L55" s="220"/>
      <c r="M55" s="189">
        <f t="shared" si="19"/>
        <v>0</v>
      </c>
      <c r="N55" s="219"/>
      <c r="O55" s="220"/>
      <c r="P55" s="190">
        <f t="shared" si="20"/>
        <v>0</v>
      </c>
    </row>
    <row r="56" spans="1:16" x14ac:dyDescent="0.25">
      <c r="A56" s="8" t="s">
        <v>47</v>
      </c>
      <c r="B56" s="219">
        <v>15</v>
      </c>
      <c r="C56" s="220">
        <v>2000</v>
      </c>
      <c r="D56" s="187">
        <f t="shared" si="21"/>
        <v>30000</v>
      </c>
      <c r="E56" s="221">
        <v>18</v>
      </c>
      <c r="F56" s="220">
        <v>2000</v>
      </c>
      <c r="G56" s="189">
        <f t="shared" si="22"/>
        <v>36000</v>
      </c>
      <c r="H56" s="219">
        <v>22</v>
      </c>
      <c r="I56" s="220">
        <v>2000</v>
      </c>
      <c r="J56" s="187">
        <f t="shared" si="18"/>
        <v>44000</v>
      </c>
      <c r="K56" s="221">
        <v>28</v>
      </c>
      <c r="L56" s="220">
        <v>2000</v>
      </c>
      <c r="M56" s="189">
        <f t="shared" si="19"/>
        <v>56000</v>
      </c>
      <c r="N56" s="219">
        <v>32</v>
      </c>
      <c r="O56" s="220">
        <v>2000</v>
      </c>
      <c r="P56" s="190">
        <f t="shared" si="20"/>
        <v>64000</v>
      </c>
    </row>
    <row r="57" spans="1:16" x14ac:dyDescent="0.25">
      <c r="A57" s="8" t="s">
        <v>51</v>
      </c>
      <c r="B57" s="219">
        <v>15</v>
      </c>
      <c r="C57" s="220">
        <v>3500</v>
      </c>
      <c r="D57" s="187">
        <f t="shared" si="21"/>
        <v>52500</v>
      </c>
      <c r="E57" s="221">
        <v>18</v>
      </c>
      <c r="F57" s="220">
        <v>3500</v>
      </c>
      <c r="G57" s="189">
        <f t="shared" si="22"/>
        <v>63000</v>
      </c>
      <c r="H57" s="219">
        <v>22</v>
      </c>
      <c r="I57" s="220">
        <v>3500</v>
      </c>
      <c r="J57" s="187">
        <f t="shared" si="18"/>
        <v>77000</v>
      </c>
      <c r="K57" s="221">
        <v>28</v>
      </c>
      <c r="L57" s="220">
        <v>3500</v>
      </c>
      <c r="M57" s="189">
        <f t="shared" si="19"/>
        <v>98000</v>
      </c>
      <c r="N57" s="219">
        <v>32</v>
      </c>
      <c r="O57" s="220">
        <v>3500</v>
      </c>
      <c r="P57" s="190">
        <f t="shared" si="20"/>
        <v>112000</v>
      </c>
    </row>
    <row r="58" spans="1:16" x14ac:dyDescent="0.25">
      <c r="A58" s="8" t="s">
        <v>49</v>
      </c>
      <c r="B58" s="219"/>
      <c r="C58" s="220"/>
      <c r="D58" s="187">
        <f t="shared" si="21"/>
        <v>0</v>
      </c>
      <c r="E58" s="221"/>
      <c r="F58" s="220"/>
      <c r="G58" s="189">
        <f t="shared" si="22"/>
        <v>0</v>
      </c>
      <c r="H58" s="219"/>
      <c r="I58" s="220"/>
      <c r="J58" s="187">
        <f t="shared" si="18"/>
        <v>0</v>
      </c>
      <c r="K58" s="221"/>
      <c r="L58" s="220"/>
      <c r="M58" s="189">
        <f t="shared" si="19"/>
        <v>0</v>
      </c>
      <c r="N58" s="219"/>
      <c r="O58" s="220"/>
      <c r="P58" s="190">
        <f t="shared" si="20"/>
        <v>0</v>
      </c>
    </row>
    <row r="59" spans="1:16" x14ac:dyDescent="0.25">
      <c r="A59" s="8" t="s">
        <v>50</v>
      </c>
      <c r="B59" s="219">
        <v>15</v>
      </c>
      <c r="C59" s="220">
        <v>1000</v>
      </c>
      <c r="D59" s="187">
        <f t="shared" si="21"/>
        <v>15000</v>
      </c>
      <c r="E59" s="221">
        <v>18</v>
      </c>
      <c r="F59" s="220">
        <v>1000</v>
      </c>
      <c r="G59" s="189">
        <f t="shared" si="22"/>
        <v>18000</v>
      </c>
      <c r="H59" s="219">
        <v>22</v>
      </c>
      <c r="I59" s="220">
        <v>1000</v>
      </c>
      <c r="J59" s="187">
        <f t="shared" si="18"/>
        <v>22000</v>
      </c>
      <c r="K59" s="221">
        <v>28</v>
      </c>
      <c r="L59" s="220">
        <v>1000</v>
      </c>
      <c r="M59" s="189">
        <f t="shared" si="19"/>
        <v>28000</v>
      </c>
      <c r="N59" s="219">
        <v>32</v>
      </c>
      <c r="O59" s="220">
        <v>1000</v>
      </c>
      <c r="P59" s="190">
        <f t="shared" si="20"/>
        <v>32000</v>
      </c>
    </row>
    <row r="60" spans="1:16" x14ac:dyDescent="0.25">
      <c r="A60" s="8" t="s">
        <v>48</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25">
      <c r="A61" s="226"/>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25">
      <c r="A62" s="226"/>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25">
      <c r="A63" s="226"/>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25">
      <c r="A64" s="226"/>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25">
      <c r="A65" s="226"/>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4.4" x14ac:dyDescent="0.3">
      <c r="A66" s="9" t="s">
        <v>53</v>
      </c>
      <c r="B66" s="178"/>
      <c r="C66" s="178"/>
      <c r="D66" s="187">
        <f t="shared" ref="D66:P66" si="23">SUM(D54:D65)</f>
        <v>169500</v>
      </c>
      <c r="E66" s="178"/>
      <c r="F66" s="178"/>
      <c r="G66" s="189">
        <f t="shared" si="23"/>
        <v>203400</v>
      </c>
      <c r="H66" s="178"/>
      <c r="I66" s="178"/>
      <c r="J66" s="187">
        <f t="shared" si="23"/>
        <v>248600</v>
      </c>
      <c r="K66" s="178"/>
      <c r="L66" s="178"/>
      <c r="M66" s="189">
        <f t="shared" si="23"/>
        <v>316400</v>
      </c>
      <c r="N66" s="178"/>
      <c r="O66" s="178"/>
      <c r="P66" s="190">
        <f t="shared" si="23"/>
        <v>361600</v>
      </c>
    </row>
    <row r="67" spans="1:16" x14ac:dyDescent="0.25">
      <c r="A67" s="15"/>
      <c r="B67" s="200"/>
      <c r="E67" s="200"/>
      <c r="H67" s="200"/>
      <c r="K67" s="200"/>
      <c r="N67" s="200"/>
      <c r="P67" s="99"/>
    </row>
    <row r="68" spans="1:16" s="95" customFormat="1" ht="15" thickBot="1" x14ac:dyDescent="0.35">
      <c r="A68" s="11" t="s">
        <v>54</v>
      </c>
      <c r="B68" s="184"/>
      <c r="C68" s="184"/>
      <c r="D68" s="193">
        <f t="shared" ref="D68:P68" si="24">D51+D66</f>
        <v>192100</v>
      </c>
      <c r="E68" s="184"/>
      <c r="F68" s="184"/>
      <c r="G68" s="199">
        <f t="shared" si="24"/>
        <v>237300</v>
      </c>
      <c r="H68" s="184"/>
      <c r="I68" s="184"/>
      <c r="J68" s="193">
        <f t="shared" si="24"/>
        <v>282500</v>
      </c>
      <c r="K68" s="184"/>
      <c r="L68" s="184"/>
      <c r="M68" s="199">
        <f t="shared" si="24"/>
        <v>350300</v>
      </c>
      <c r="N68" s="184"/>
      <c r="O68" s="184"/>
      <c r="P68" s="194">
        <f t="shared" si="24"/>
        <v>395500</v>
      </c>
    </row>
    <row r="69" spans="1:16" ht="14.4" thickBot="1" x14ac:dyDescent="0.3">
      <c r="A69" s="90"/>
    </row>
    <row r="70" spans="1:16" s="95" customFormat="1" ht="14.4" x14ac:dyDescent="0.3">
      <c r="A70" s="92" t="s">
        <v>110</v>
      </c>
      <c r="B70" s="118">
        <f>B18+B51</f>
        <v>2</v>
      </c>
      <c r="C70" s="185"/>
      <c r="D70" s="196">
        <f>D18+D51</f>
        <v>122600</v>
      </c>
      <c r="E70" s="119">
        <f>E18+E51</f>
        <v>3</v>
      </c>
      <c r="F70" s="185"/>
      <c r="G70" s="197">
        <f>G18+G51</f>
        <v>163900</v>
      </c>
      <c r="H70" s="118">
        <f>H18+H51</f>
        <v>3</v>
      </c>
      <c r="I70" s="185"/>
      <c r="J70" s="196">
        <f>J18+J51</f>
        <v>165900</v>
      </c>
      <c r="K70" s="119">
        <f>K18+K51</f>
        <v>3</v>
      </c>
      <c r="L70" s="185"/>
      <c r="M70" s="120">
        <f>M18+M51</f>
        <v>168900</v>
      </c>
      <c r="N70" s="118">
        <f>N18+N51</f>
        <v>3</v>
      </c>
      <c r="O70" s="185"/>
      <c r="P70" s="198">
        <f>P18+P51</f>
        <v>168900</v>
      </c>
    </row>
    <row r="71" spans="1:16" x14ac:dyDescent="0.25">
      <c r="A71" s="15"/>
      <c r="B71" s="200"/>
      <c r="C71" s="109"/>
      <c r="D71" s="115"/>
      <c r="E71" s="107"/>
      <c r="F71" s="111"/>
      <c r="G71" s="112"/>
      <c r="H71" s="200"/>
      <c r="I71" s="109"/>
      <c r="J71" s="115"/>
      <c r="K71" s="107"/>
      <c r="L71" s="111"/>
      <c r="M71" s="112"/>
      <c r="N71" s="200"/>
      <c r="O71" s="109"/>
      <c r="P71" s="117"/>
    </row>
    <row r="72" spans="1:16" s="95" customFormat="1" ht="15" thickBot="1" x14ac:dyDescent="0.35">
      <c r="A72" s="91" t="s">
        <v>64</v>
      </c>
      <c r="B72" s="104">
        <f>B31+B66</f>
        <v>16</v>
      </c>
      <c r="C72" s="184"/>
      <c r="D72" s="193">
        <f>D31+D66</f>
        <v>831500</v>
      </c>
      <c r="E72" s="121">
        <f>E31+E66</f>
        <v>19</v>
      </c>
      <c r="F72" s="184"/>
      <c r="G72" s="199">
        <f>G31+G66</f>
        <v>996400</v>
      </c>
      <c r="H72" s="104">
        <f>H31+H66</f>
        <v>23</v>
      </c>
      <c r="I72" s="184"/>
      <c r="J72" s="193">
        <f>J31+J66</f>
        <v>1220856</v>
      </c>
      <c r="K72" s="121">
        <f>K31+K66</f>
        <v>26</v>
      </c>
      <c r="L72" s="184"/>
      <c r="M72" s="199">
        <f>M31+M66</f>
        <v>1434778</v>
      </c>
      <c r="N72" s="104">
        <f>N31+N66</f>
        <v>29</v>
      </c>
      <c r="O72" s="184"/>
      <c r="P72" s="194">
        <f>P31+P66</f>
        <v>1645442</v>
      </c>
    </row>
    <row r="73" spans="1:16" customFormat="1" ht="15" thickBot="1" x14ac:dyDescent="0.35">
      <c r="B73" s="102"/>
      <c r="C73" s="110"/>
      <c r="D73" s="116"/>
      <c r="E73" s="108"/>
      <c r="F73" s="113"/>
      <c r="G73" s="114"/>
      <c r="H73" s="102"/>
      <c r="I73" s="110"/>
      <c r="J73" s="116"/>
      <c r="K73" s="108"/>
      <c r="L73" s="113"/>
      <c r="M73" s="114"/>
      <c r="N73" s="102"/>
      <c r="O73" s="110"/>
      <c r="P73" s="116"/>
    </row>
    <row r="74" spans="1:16" s="95" customFormat="1" ht="15" thickBot="1" x14ac:dyDescent="0.35">
      <c r="A74" s="93" t="s">
        <v>65</v>
      </c>
      <c r="B74" s="122">
        <f>B70+B72</f>
        <v>18</v>
      </c>
      <c r="C74" s="186"/>
      <c r="D74" s="202">
        <f t="shared" ref="D74:P74" si="25">D70+D72</f>
        <v>954100</v>
      </c>
      <c r="E74" s="123">
        <f t="shared" si="25"/>
        <v>22</v>
      </c>
      <c r="F74" s="186"/>
      <c r="G74" s="170">
        <f t="shared" si="25"/>
        <v>1160300</v>
      </c>
      <c r="H74" s="122">
        <f t="shared" si="25"/>
        <v>26</v>
      </c>
      <c r="I74" s="186"/>
      <c r="J74" s="202">
        <f t="shared" si="25"/>
        <v>1386756</v>
      </c>
      <c r="K74" s="123">
        <f t="shared" si="25"/>
        <v>29</v>
      </c>
      <c r="L74" s="186"/>
      <c r="M74" s="170">
        <f t="shared" si="25"/>
        <v>1603678</v>
      </c>
      <c r="N74" s="122">
        <f t="shared" si="25"/>
        <v>32</v>
      </c>
      <c r="O74" s="186"/>
      <c r="P74" s="195">
        <f t="shared" si="25"/>
        <v>1814342</v>
      </c>
    </row>
    <row r="75" spans="1:16" x14ac:dyDescent="0.25"/>
    <row r="76" spans="1:16" x14ac:dyDescent="0.25">
      <c r="A76" s="257" t="s">
        <v>498</v>
      </c>
      <c r="B76" s="257"/>
      <c r="C76" s="257"/>
      <c r="D76" s="257"/>
      <c r="E76" s="257"/>
      <c r="F76" s="257"/>
      <c r="G76" s="257"/>
      <c r="H76" s="257"/>
      <c r="I76" s="257"/>
      <c r="J76" s="257"/>
      <c r="K76" s="257"/>
      <c r="L76" s="257"/>
      <c r="M76" s="257"/>
      <c r="N76" s="257"/>
      <c r="O76" s="257"/>
      <c r="P76" s="257"/>
    </row>
    <row r="77" spans="1:16" x14ac:dyDescent="0.25"/>
  </sheetData>
  <sheetProtection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53"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6"/>
  <sheetViews>
    <sheetView showGridLines="0" tabSelected="1" topLeftCell="A33" workbookViewId="0">
      <selection activeCell="C58" sqref="C58"/>
    </sheetView>
  </sheetViews>
  <sheetFormatPr defaultColWidth="0" defaultRowHeight="13.8" zeroHeight="1" x14ac:dyDescent="0.25"/>
  <cols>
    <col min="1" max="1" width="3.5546875" style="18" customWidth="1"/>
    <col min="2" max="2" width="33.77734375" style="18" customWidth="1"/>
    <col min="3" max="7" width="18.77734375" style="18" customWidth="1"/>
    <col min="8" max="8" width="9.21875" style="18" customWidth="1"/>
    <col min="9" max="16384" width="9.21875" style="18" hidden="1"/>
  </cols>
  <sheetData>
    <row r="1" spans="1:8" ht="18.600000000000001" thickBot="1" x14ac:dyDescent="0.4">
      <c r="A1" s="251" t="s">
        <v>66</v>
      </c>
      <c r="B1" s="252"/>
      <c r="C1" s="252"/>
      <c r="D1" s="252"/>
      <c r="E1" s="252"/>
      <c r="F1" s="252"/>
      <c r="G1" s="253"/>
    </row>
    <row r="2" spans="1:8" x14ac:dyDescent="0.25">
      <c r="A2" s="29"/>
      <c r="B2" s="1"/>
      <c r="C2" s="1" t="s">
        <v>1</v>
      </c>
      <c r="D2" s="1"/>
      <c r="E2" s="1"/>
      <c r="F2" s="1"/>
      <c r="G2" s="10"/>
    </row>
    <row r="3" spans="1:8" x14ac:dyDescent="0.25">
      <c r="A3" s="127" t="s">
        <v>67</v>
      </c>
      <c r="B3" s="128"/>
      <c r="C3" s="128"/>
      <c r="D3" s="128"/>
      <c r="E3" s="128"/>
      <c r="F3" s="128"/>
      <c r="G3" s="129"/>
      <c r="H3" s="25"/>
    </row>
    <row r="4" spans="1:8" ht="14.4" thickBot="1" x14ac:dyDescent="0.3">
      <c r="A4" s="29"/>
      <c r="B4" s="1"/>
      <c r="C4" s="1"/>
      <c r="D4" s="1"/>
      <c r="E4" s="1"/>
      <c r="F4" s="1"/>
      <c r="G4" s="10"/>
    </row>
    <row r="5" spans="1:8" ht="33" customHeight="1" x14ac:dyDescent="0.25">
      <c r="A5" s="258" t="s">
        <v>111</v>
      </c>
      <c r="B5" s="266"/>
      <c r="C5" s="20" t="s">
        <v>4</v>
      </c>
      <c r="D5" s="20" t="s">
        <v>19</v>
      </c>
      <c r="E5" s="20" t="s">
        <v>20</v>
      </c>
      <c r="F5" s="20" t="s">
        <v>21</v>
      </c>
      <c r="G5" s="21" t="s">
        <v>22</v>
      </c>
    </row>
    <row r="6" spans="1:8" x14ac:dyDescent="0.25">
      <c r="A6" s="26" t="s">
        <v>109</v>
      </c>
      <c r="B6" s="27"/>
      <c r="C6" s="27"/>
      <c r="D6" s="27"/>
      <c r="E6" s="27"/>
      <c r="F6" s="27"/>
      <c r="G6" s="28"/>
    </row>
    <row r="7" spans="1:8" x14ac:dyDescent="0.25">
      <c r="A7" s="29"/>
      <c r="B7" s="226" t="s">
        <v>68</v>
      </c>
      <c r="C7" s="223">
        <v>4000</v>
      </c>
      <c r="D7" s="224">
        <v>4000</v>
      </c>
      <c r="E7" s="223">
        <v>5000</v>
      </c>
      <c r="F7" s="224">
        <v>5000</v>
      </c>
      <c r="G7" s="225">
        <v>5000</v>
      </c>
    </row>
    <row r="8" spans="1:8" x14ac:dyDescent="0.25">
      <c r="A8" s="29"/>
      <c r="B8" s="226" t="s">
        <v>69</v>
      </c>
      <c r="C8" s="223">
        <v>2000</v>
      </c>
      <c r="D8" s="224">
        <v>2000</v>
      </c>
      <c r="E8" s="223">
        <v>3000</v>
      </c>
      <c r="F8" s="224">
        <v>3000</v>
      </c>
      <c r="G8" s="225">
        <v>3000</v>
      </c>
    </row>
    <row r="9" spans="1:8" x14ac:dyDescent="0.25">
      <c r="A9" s="29"/>
      <c r="B9" s="226" t="s">
        <v>70</v>
      </c>
      <c r="C9" s="223">
        <v>5000</v>
      </c>
      <c r="D9" s="224">
        <v>1000</v>
      </c>
      <c r="E9" s="223">
        <v>1000</v>
      </c>
      <c r="F9" s="224">
        <v>1000</v>
      </c>
      <c r="G9" s="225">
        <v>1000</v>
      </c>
    </row>
    <row r="10" spans="1:8" x14ac:dyDescent="0.25">
      <c r="A10" s="29"/>
      <c r="B10" s="226" t="s">
        <v>71</v>
      </c>
      <c r="C10" s="223">
        <v>2400</v>
      </c>
      <c r="D10" s="224">
        <v>2400</v>
      </c>
      <c r="E10" s="223">
        <v>2400</v>
      </c>
      <c r="F10" s="224">
        <v>2400</v>
      </c>
      <c r="G10" s="225">
        <v>2400</v>
      </c>
    </row>
    <row r="11" spans="1:8" x14ac:dyDescent="0.25">
      <c r="A11" s="29"/>
      <c r="B11" s="226" t="s">
        <v>72</v>
      </c>
      <c r="C11" s="223">
        <v>2400</v>
      </c>
      <c r="D11" s="224">
        <v>2400</v>
      </c>
      <c r="E11" s="223">
        <v>2400</v>
      </c>
      <c r="F11" s="224">
        <v>2400</v>
      </c>
      <c r="G11" s="225">
        <v>2400</v>
      </c>
    </row>
    <row r="12" spans="1:8" x14ac:dyDescent="0.25">
      <c r="A12" s="29"/>
      <c r="B12" s="226" t="s">
        <v>85</v>
      </c>
      <c r="C12" s="223">
        <v>1000</v>
      </c>
      <c r="D12" s="224">
        <v>1000</v>
      </c>
      <c r="E12" s="223">
        <v>1000</v>
      </c>
      <c r="F12" s="224">
        <v>1000</v>
      </c>
      <c r="G12" s="225">
        <v>1000</v>
      </c>
    </row>
    <row r="13" spans="1:8" x14ac:dyDescent="0.25">
      <c r="A13" s="29"/>
      <c r="B13" s="226"/>
      <c r="C13" s="223"/>
      <c r="D13" s="224"/>
      <c r="E13" s="223"/>
      <c r="F13" s="224"/>
      <c r="G13" s="225"/>
    </row>
    <row r="14" spans="1:8" x14ac:dyDescent="0.25">
      <c r="A14" s="29"/>
      <c r="B14" s="226"/>
      <c r="C14" s="223"/>
      <c r="D14" s="224"/>
      <c r="E14" s="223"/>
      <c r="F14" s="224"/>
      <c r="G14" s="225"/>
    </row>
    <row r="15" spans="1:8" x14ac:dyDescent="0.25">
      <c r="A15" s="26" t="s">
        <v>73</v>
      </c>
      <c r="B15" s="27"/>
      <c r="C15" s="27"/>
      <c r="D15" s="27"/>
      <c r="E15" s="27"/>
      <c r="F15" s="27"/>
      <c r="G15" s="28"/>
    </row>
    <row r="16" spans="1:8" x14ac:dyDescent="0.25">
      <c r="A16" s="29"/>
      <c r="B16" s="226" t="s">
        <v>74</v>
      </c>
      <c r="C16" s="223">
        <v>203173.52919999999</v>
      </c>
      <c r="D16" s="224">
        <v>242249.06641499998</v>
      </c>
      <c r="E16" s="223">
        <v>283660.10480500001</v>
      </c>
      <c r="F16" s="224">
        <v>324182.97692000004</v>
      </c>
      <c r="G16" s="225">
        <v>364705.84903499996</v>
      </c>
    </row>
    <row r="17" spans="1:11" x14ac:dyDescent="0.25">
      <c r="A17" s="29"/>
      <c r="B17" s="226" t="s">
        <v>85</v>
      </c>
      <c r="C17" s="223">
        <v>1000</v>
      </c>
      <c r="D17" s="224">
        <v>1000</v>
      </c>
      <c r="E17" s="223">
        <v>1000</v>
      </c>
      <c r="F17" s="224">
        <v>1000</v>
      </c>
      <c r="G17" s="225">
        <v>1000</v>
      </c>
    </row>
    <row r="18" spans="1:11" x14ac:dyDescent="0.25">
      <c r="A18" s="29"/>
      <c r="B18" s="226"/>
      <c r="C18" s="223"/>
      <c r="D18" s="224"/>
      <c r="E18" s="223"/>
      <c r="F18" s="224"/>
      <c r="G18" s="225"/>
    </row>
    <row r="19" spans="1:11" x14ac:dyDescent="0.25">
      <c r="A19" s="29"/>
      <c r="B19" s="226"/>
      <c r="C19" s="223"/>
      <c r="D19" s="223"/>
      <c r="E19" s="223"/>
      <c r="F19" s="223"/>
      <c r="G19" s="223"/>
      <c r="H19" s="223"/>
      <c r="I19" s="223">
        <f t="shared" ref="I19" si="0">SUM(I18*0.1)</f>
        <v>0</v>
      </c>
      <c r="J19" s="223">
        <f t="shared" ref="J19" si="1">SUM(J18*0.1)</f>
        <v>0</v>
      </c>
      <c r="K19" s="223">
        <f t="shared" ref="K19" si="2">SUM(K18*0.1)</f>
        <v>0</v>
      </c>
    </row>
    <row r="20" spans="1:11" x14ac:dyDescent="0.25">
      <c r="A20" s="26" t="s">
        <v>75</v>
      </c>
      <c r="B20" s="27"/>
      <c r="C20" s="27"/>
      <c r="D20" s="27"/>
      <c r="E20" s="27"/>
      <c r="F20" s="27"/>
      <c r="G20" s="28"/>
    </row>
    <row r="21" spans="1:11" x14ac:dyDescent="0.25">
      <c r="A21" s="29"/>
      <c r="B21" s="226" t="s">
        <v>76</v>
      </c>
      <c r="C21" s="223">
        <v>2000</v>
      </c>
      <c r="D21" s="223">
        <v>2000</v>
      </c>
      <c r="E21" s="223">
        <v>2000</v>
      </c>
      <c r="F21" s="223">
        <v>2000</v>
      </c>
      <c r="G21" s="223">
        <v>2000</v>
      </c>
    </row>
    <row r="22" spans="1:11" x14ac:dyDescent="0.25">
      <c r="A22" s="29"/>
      <c r="B22" s="226" t="s">
        <v>77</v>
      </c>
      <c r="C22" s="223">
        <v>20000</v>
      </c>
      <c r="D22" s="224">
        <v>20000</v>
      </c>
      <c r="E22" s="223">
        <v>20000</v>
      </c>
      <c r="F22" s="224">
        <v>20000</v>
      </c>
      <c r="G22" s="225">
        <v>20000</v>
      </c>
    </row>
    <row r="23" spans="1:11" x14ac:dyDescent="0.25">
      <c r="A23" s="29"/>
      <c r="B23" s="226" t="s">
        <v>78</v>
      </c>
      <c r="C23" s="223">
        <v>20000</v>
      </c>
      <c r="D23" s="224">
        <v>20000</v>
      </c>
      <c r="E23" s="223">
        <v>20000</v>
      </c>
      <c r="F23" s="224">
        <v>20000</v>
      </c>
      <c r="G23" s="225">
        <v>20000</v>
      </c>
    </row>
    <row r="24" spans="1:11" x14ac:dyDescent="0.25">
      <c r="A24" s="29"/>
      <c r="B24" s="226" t="s">
        <v>530</v>
      </c>
      <c r="C24" s="223">
        <v>25000</v>
      </c>
      <c r="D24" s="224">
        <v>25000</v>
      </c>
      <c r="E24" s="223">
        <v>30000</v>
      </c>
      <c r="F24" s="224">
        <v>30000</v>
      </c>
      <c r="G24" s="225">
        <v>35000</v>
      </c>
    </row>
    <row r="25" spans="1:11" x14ac:dyDescent="0.25">
      <c r="A25" s="29"/>
      <c r="B25" s="226" t="s">
        <v>85</v>
      </c>
      <c r="C25" s="223">
        <v>1000</v>
      </c>
      <c r="D25" s="224">
        <v>1000</v>
      </c>
      <c r="E25" s="223">
        <v>1000</v>
      </c>
      <c r="F25" s="224">
        <v>1000</v>
      </c>
      <c r="G25" s="225">
        <v>1000</v>
      </c>
    </row>
    <row r="26" spans="1:11" x14ac:dyDescent="0.25">
      <c r="A26" s="29"/>
      <c r="B26" s="226"/>
      <c r="C26" s="223"/>
      <c r="D26" s="224"/>
      <c r="E26" s="223"/>
      <c r="F26" s="224"/>
      <c r="G26" s="225"/>
    </row>
    <row r="27" spans="1:11" x14ac:dyDescent="0.25">
      <c r="A27" s="26" t="s">
        <v>79</v>
      </c>
      <c r="B27" s="27"/>
      <c r="C27" s="27"/>
      <c r="D27" s="27"/>
      <c r="E27" s="27"/>
      <c r="F27" s="27"/>
      <c r="G27" s="28"/>
    </row>
    <row r="28" spans="1:11" x14ac:dyDescent="0.25">
      <c r="A28" s="29"/>
      <c r="B28" s="226" t="s">
        <v>80</v>
      </c>
      <c r="C28" s="223">
        <v>170000</v>
      </c>
      <c r="D28" s="223">
        <v>170000</v>
      </c>
      <c r="E28" s="223">
        <v>170000</v>
      </c>
      <c r="F28" s="223">
        <v>170000</v>
      </c>
      <c r="G28" s="223">
        <v>170000</v>
      </c>
    </row>
    <row r="29" spans="1:11" x14ac:dyDescent="0.25">
      <c r="A29" s="29"/>
      <c r="B29" s="226" t="s">
        <v>81</v>
      </c>
      <c r="C29" s="223">
        <v>10000</v>
      </c>
      <c r="D29" s="224">
        <v>10000</v>
      </c>
      <c r="E29" s="223">
        <v>10000</v>
      </c>
      <c r="F29" s="224">
        <v>10000</v>
      </c>
      <c r="G29" s="225">
        <v>10000</v>
      </c>
    </row>
    <row r="30" spans="1:11" x14ac:dyDescent="0.25">
      <c r="A30" s="29"/>
      <c r="B30" s="226" t="s">
        <v>82</v>
      </c>
      <c r="C30" s="223">
        <v>6000</v>
      </c>
      <c r="D30" s="224">
        <v>6000</v>
      </c>
      <c r="E30" s="223">
        <v>8000</v>
      </c>
      <c r="F30" s="224">
        <v>8000</v>
      </c>
      <c r="G30" s="225">
        <v>10000</v>
      </c>
    </row>
    <row r="31" spans="1:11" x14ac:dyDescent="0.25">
      <c r="A31" s="29"/>
      <c r="B31" s="226" t="s">
        <v>83</v>
      </c>
      <c r="C31" s="223">
        <v>20000</v>
      </c>
      <c r="D31" s="223">
        <v>20000</v>
      </c>
      <c r="E31" s="223">
        <v>20000</v>
      </c>
      <c r="F31" s="223">
        <v>20000</v>
      </c>
      <c r="G31" s="223">
        <v>20000</v>
      </c>
    </row>
    <row r="32" spans="1:11" x14ac:dyDescent="0.25">
      <c r="A32" s="29"/>
      <c r="B32" s="226" t="s">
        <v>84</v>
      </c>
      <c r="C32" s="223">
        <v>20000</v>
      </c>
      <c r="D32" s="224">
        <v>20000</v>
      </c>
      <c r="E32" s="223">
        <v>20000</v>
      </c>
      <c r="F32" s="224">
        <v>20000</v>
      </c>
      <c r="G32" s="225">
        <v>20000</v>
      </c>
    </row>
    <row r="33" spans="1:7" x14ac:dyDescent="0.25">
      <c r="A33" s="29"/>
      <c r="B33" s="226" t="s">
        <v>85</v>
      </c>
      <c r="C33" s="223">
        <v>1000</v>
      </c>
      <c r="D33" s="224">
        <v>1000</v>
      </c>
      <c r="E33" s="223">
        <v>1000</v>
      </c>
      <c r="F33" s="224">
        <v>1000</v>
      </c>
      <c r="G33" s="225">
        <v>1000</v>
      </c>
    </row>
    <row r="34" spans="1:7" x14ac:dyDescent="0.25">
      <c r="A34" s="29"/>
      <c r="B34" s="226" t="s">
        <v>534</v>
      </c>
      <c r="C34" s="223">
        <v>25000</v>
      </c>
      <c r="D34" s="224">
        <v>10000</v>
      </c>
      <c r="E34" s="223">
        <v>10000</v>
      </c>
      <c r="F34" s="224">
        <v>10000</v>
      </c>
      <c r="G34" s="225">
        <v>10000</v>
      </c>
    </row>
    <row r="35" spans="1:7" x14ac:dyDescent="0.25">
      <c r="A35" s="29"/>
      <c r="B35" s="226"/>
      <c r="C35" s="223"/>
      <c r="D35" s="224"/>
      <c r="E35" s="223"/>
      <c r="F35" s="224"/>
      <c r="G35" s="225"/>
    </row>
    <row r="36" spans="1:7" x14ac:dyDescent="0.25">
      <c r="A36" s="26" t="s">
        <v>86</v>
      </c>
      <c r="B36" s="27"/>
      <c r="C36" s="27"/>
      <c r="D36" s="27"/>
      <c r="E36" s="27"/>
      <c r="F36" s="27"/>
      <c r="G36" s="28"/>
    </row>
    <row r="37" spans="1:7" x14ac:dyDescent="0.25">
      <c r="A37" s="29"/>
      <c r="B37" s="226" t="s">
        <v>87</v>
      </c>
      <c r="C37" s="223">
        <v>36000</v>
      </c>
      <c r="D37" s="224">
        <v>36000</v>
      </c>
      <c r="E37" s="223">
        <v>36000</v>
      </c>
      <c r="F37" s="224">
        <v>36000</v>
      </c>
      <c r="G37" s="225">
        <v>36000</v>
      </c>
    </row>
    <row r="38" spans="1:7" x14ac:dyDescent="0.25">
      <c r="A38" s="29"/>
      <c r="B38" s="226" t="s">
        <v>88</v>
      </c>
      <c r="C38" s="223">
        <v>1000</v>
      </c>
      <c r="D38" s="223">
        <v>1000</v>
      </c>
      <c r="E38" s="223">
        <v>1000</v>
      </c>
      <c r="F38" s="223">
        <v>1000</v>
      </c>
      <c r="G38" s="223">
        <v>1000</v>
      </c>
    </row>
    <row r="39" spans="1:7" x14ac:dyDescent="0.25">
      <c r="A39" s="29"/>
      <c r="B39" s="226" t="s">
        <v>89</v>
      </c>
      <c r="C39" s="223">
        <v>12000</v>
      </c>
      <c r="D39" s="224">
        <v>12000</v>
      </c>
      <c r="E39" s="223">
        <v>12000</v>
      </c>
      <c r="F39" s="224">
        <v>12000</v>
      </c>
      <c r="G39" s="225">
        <v>12000</v>
      </c>
    </row>
    <row r="40" spans="1:7" x14ac:dyDescent="0.25">
      <c r="A40" s="29"/>
      <c r="B40" s="226" t="s">
        <v>90</v>
      </c>
      <c r="C40" s="223">
        <v>12000</v>
      </c>
      <c r="D40" s="224">
        <v>12000</v>
      </c>
      <c r="E40" s="223">
        <v>12000</v>
      </c>
      <c r="F40" s="224">
        <v>12000</v>
      </c>
      <c r="G40" s="225">
        <v>12000</v>
      </c>
    </row>
    <row r="41" spans="1:7" x14ac:dyDescent="0.25">
      <c r="A41" s="29"/>
      <c r="B41" s="226" t="s">
        <v>85</v>
      </c>
      <c r="C41" s="223">
        <v>1000</v>
      </c>
      <c r="D41" s="224">
        <v>1000</v>
      </c>
      <c r="E41" s="223">
        <v>1000</v>
      </c>
      <c r="F41" s="224">
        <v>1000</v>
      </c>
      <c r="G41" s="225">
        <v>1000</v>
      </c>
    </row>
    <row r="42" spans="1:7" x14ac:dyDescent="0.25">
      <c r="A42" s="29"/>
      <c r="B42" s="226"/>
      <c r="C42" s="223"/>
      <c r="D42" s="224"/>
      <c r="E42" s="223"/>
      <c r="F42" s="224"/>
      <c r="G42" s="225"/>
    </row>
    <row r="43" spans="1:7" x14ac:dyDescent="0.25">
      <c r="A43" s="29"/>
      <c r="B43" s="226"/>
      <c r="C43" s="223"/>
      <c r="D43" s="224"/>
      <c r="E43" s="223"/>
      <c r="F43" s="224"/>
      <c r="G43" s="225"/>
    </row>
    <row r="44" spans="1:7" x14ac:dyDescent="0.25">
      <c r="A44" s="26" t="s">
        <v>91</v>
      </c>
      <c r="B44" s="27"/>
      <c r="C44" s="27"/>
      <c r="D44" s="27"/>
      <c r="E44" s="27"/>
      <c r="F44" s="27"/>
      <c r="G44" s="28"/>
    </row>
    <row r="45" spans="1:7" x14ac:dyDescent="0.25">
      <c r="A45" s="29"/>
      <c r="B45" s="226" t="s">
        <v>92</v>
      </c>
      <c r="C45" s="223"/>
      <c r="D45" s="224"/>
      <c r="E45" s="223"/>
      <c r="F45" s="224"/>
      <c r="G45" s="225"/>
    </row>
    <row r="46" spans="1:7" x14ac:dyDescent="0.25">
      <c r="A46" s="29"/>
      <c r="B46" s="226" t="s">
        <v>88</v>
      </c>
      <c r="C46" s="223"/>
      <c r="D46" s="224"/>
      <c r="E46" s="223"/>
      <c r="F46" s="224"/>
      <c r="G46" s="225"/>
    </row>
    <row r="47" spans="1:7" x14ac:dyDescent="0.25">
      <c r="A47" s="29"/>
      <c r="B47" s="226" t="s">
        <v>93</v>
      </c>
      <c r="C47" s="223"/>
      <c r="D47" s="224"/>
      <c r="E47" s="223"/>
      <c r="F47" s="224"/>
      <c r="G47" s="225"/>
    </row>
    <row r="48" spans="1:7" x14ac:dyDescent="0.25">
      <c r="A48" s="29"/>
      <c r="B48" s="226" t="s">
        <v>85</v>
      </c>
      <c r="C48" s="223"/>
      <c r="D48" s="224"/>
      <c r="E48" s="223"/>
      <c r="F48" s="224"/>
      <c r="G48" s="225"/>
    </row>
    <row r="49" spans="1:7" x14ac:dyDescent="0.25">
      <c r="A49" s="29"/>
      <c r="B49" s="226" t="s">
        <v>535</v>
      </c>
      <c r="C49" s="223">
        <v>200000</v>
      </c>
      <c r="D49" s="223">
        <v>210000</v>
      </c>
      <c r="E49" s="223">
        <v>220000</v>
      </c>
      <c r="F49" s="223">
        <v>230000</v>
      </c>
      <c r="G49" s="223">
        <v>240000</v>
      </c>
    </row>
    <row r="50" spans="1:7" x14ac:dyDescent="0.25">
      <c r="A50" s="29"/>
      <c r="B50" s="226"/>
      <c r="C50" s="223"/>
      <c r="D50" s="224"/>
      <c r="E50" s="223"/>
      <c r="F50" s="224"/>
      <c r="G50" s="225"/>
    </row>
    <row r="51" spans="1:7" x14ac:dyDescent="0.25">
      <c r="A51" s="26" t="s">
        <v>85</v>
      </c>
      <c r="B51" s="27"/>
      <c r="C51" s="27"/>
      <c r="D51" s="27"/>
      <c r="E51" s="27"/>
      <c r="F51" s="27"/>
      <c r="G51" s="28"/>
    </row>
    <row r="52" spans="1:7" x14ac:dyDescent="0.25">
      <c r="A52" s="29"/>
      <c r="B52" s="226" t="s">
        <v>94</v>
      </c>
      <c r="C52" s="223">
        <v>10000</v>
      </c>
      <c r="D52" s="224">
        <v>5000</v>
      </c>
      <c r="E52" s="223">
        <v>5000</v>
      </c>
      <c r="F52" s="224">
        <v>5000</v>
      </c>
      <c r="G52" s="225">
        <v>5000</v>
      </c>
    </row>
    <row r="53" spans="1:7" x14ac:dyDescent="0.25">
      <c r="A53" s="29"/>
      <c r="B53" s="226" t="s">
        <v>95</v>
      </c>
      <c r="C53" s="223">
        <v>20000</v>
      </c>
      <c r="D53" s="223">
        <v>20000</v>
      </c>
      <c r="E53" s="223">
        <v>20000</v>
      </c>
      <c r="F53" s="223">
        <v>20000</v>
      </c>
      <c r="G53" s="223">
        <v>20000</v>
      </c>
    </row>
    <row r="54" spans="1:7" x14ac:dyDescent="0.25">
      <c r="A54" s="29"/>
      <c r="B54" s="226" t="s">
        <v>96</v>
      </c>
      <c r="C54" s="223">
        <v>3000</v>
      </c>
      <c r="D54" s="224">
        <v>3000</v>
      </c>
      <c r="E54" s="223">
        <v>3000</v>
      </c>
      <c r="F54" s="224">
        <v>4000</v>
      </c>
      <c r="G54" s="225">
        <v>4000</v>
      </c>
    </row>
    <row r="55" spans="1:7" x14ac:dyDescent="0.25">
      <c r="A55" s="29"/>
      <c r="B55" s="226" t="s">
        <v>85</v>
      </c>
      <c r="C55" s="223">
        <v>1000</v>
      </c>
      <c r="D55" s="224">
        <v>1000</v>
      </c>
      <c r="E55" s="223">
        <v>1000</v>
      </c>
      <c r="F55" s="224">
        <v>1000</v>
      </c>
      <c r="G55" s="225">
        <v>1000</v>
      </c>
    </row>
    <row r="56" spans="1:7" x14ac:dyDescent="0.25">
      <c r="A56" s="29"/>
      <c r="B56" s="226"/>
      <c r="C56" s="223"/>
      <c r="D56" s="224"/>
      <c r="E56" s="223"/>
      <c r="F56" s="224"/>
      <c r="G56" s="225"/>
    </row>
    <row r="57" spans="1:7" x14ac:dyDescent="0.25">
      <c r="A57" s="29"/>
      <c r="B57" s="226"/>
      <c r="C57" s="223"/>
      <c r="D57" s="224"/>
      <c r="E57" s="223"/>
      <c r="F57" s="224"/>
      <c r="G57" s="225"/>
    </row>
    <row r="58" spans="1:7" s="37" customFormat="1" ht="14.4" thickBot="1" x14ac:dyDescent="0.3">
      <c r="A58" s="260" t="s">
        <v>113</v>
      </c>
      <c r="B58" s="261"/>
      <c r="C58" s="124">
        <f>SUM(C7:C14,C16:C19,C21:C26,C28:C35,C37:C43,C45:C50,C52:C57)</f>
        <v>836973.52919999999</v>
      </c>
      <c r="D58" s="126">
        <f>SUM(D7:D14,D16:D19,D21:D26,D28:D35,D37:D43,D45:D50,D52:D57)</f>
        <v>862049.06641500001</v>
      </c>
      <c r="E58" s="124">
        <f>SUM(E7:E14,E16:E19,E21:E26,E28:E35,E37:E43,E45:E50,E52:E57)</f>
        <v>922460.10480500001</v>
      </c>
      <c r="F58" s="126">
        <f>SUM(F7:F14,F16:F19,F21:F26,F28:F35,F37:F43,F45:F50,F52:F57)</f>
        <v>973982.97692000004</v>
      </c>
      <c r="G58" s="125">
        <f>SUM(G7:G14,G16:G19,G21:G26,G28:G35,G37:G43,G45:G50,G52:G57)</f>
        <v>1031505.849035</v>
      </c>
    </row>
    <row r="59" spans="1:7" x14ac:dyDescent="0.25">
      <c r="A59" s="30"/>
      <c r="B59" s="30"/>
      <c r="C59" s="31"/>
      <c r="D59" s="31"/>
      <c r="E59" s="31"/>
      <c r="F59" s="31"/>
      <c r="G59" s="31"/>
    </row>
    <row r="60" spans="1:7" ht="14.4" thickBot="1" x14ac:dyDescent="0.3">
      <c r="A60" s="30"/>
      <c r="B60" s="30"/>
      <c r="C60" s="31"/>
      <c r="D60" s="31"/>
      <c r="E60" s="31"/>
      <c r="F60" s="31"/>
      <c r="G60" s="31"/>
    </row>
    <row r="61" spans="1:7" ht="33" customHeight="1" x14ac:dyDescent="0.25">
      <c r="A61" s="267" t="s">
        <v>112</v>
      </c>
      <c r="B61" s="268"/>
      <c r="C61" s="20" t="s">
        <v>4</v>
      </c>
      <c r="D61" s="20" t="s">
        <v>19</v>
      </c>
      <c r="E61" s="20" t="s">
        <v>20</v>
      </c>
      <c r="F61" s="20" t="s">
        <v>21</v>
      </c>
      <c r="G61" s="21" t="s">
        <v>22</v>
      </c>
    </row>
    <row r="62" spans="1:7" x14ac:dyDescent="0.25">
      <c r="A62" s="26" t="s">
        <v>97</v>
      </c>
      <c r="B62" s="27"/>
      <c r="C62" s="27"/>
      <c r="D62" s="27"/>
      <c r="E62" s="27"/>
      <c r="F62" s="27"/>
      <c r="G62" s="28"/>
    </row>
    <row r="63" spans="1:7" x14ac:dyDescent="0.25">
      <c r="A63" s="29"/>
      <c r="B63" s="226" t="s">
        <v>98</v>
      </c>
      <c r="C63" s="223">
        <v>5000</v>
      </c>
      <c r="D63" s="223">
        <v>5000</v>
      </c>
      <c r="E63" s="223">
        <v>5000</v>
      </c>
      <c r="F63" s="223">
        <v>5000</v>
      </c>
      <c r="G63" s="223">
        <v>5000</v>
      </c>
    </row>
    <row r="64" spans="1:7" x14ac:dyDescent="0.25">
      <c r="A64" s="29"/>
      <c r="B64" s="226" t="s">
        <v>531</v>
      </c>
      <c r="C64" s="223">
        <v>12000</v>
      </c>
      <c r="D64" s="224">
        <v>5000</v>
      </c>
      <c r="E64" s="224">
        <v>5000</v>
      </c>
      <c r="F64" s="224">
        <v>5000</v>
      </c>
      <c r="G64" s="224">
        <v>5000</v>
      </c>
    </row>
    <row r="65" spans="1:7" x14ac:dyDescent="0.25">
      <c r="A65" s="29"/>
      <c r="B65" s="226" t="s">
        <v>85</v>
      </c>
      <c r="C65" s="223">
        <v>1000</v>
      </c>
      <c r="D65" s="224">
        <v>1000</v>
      </c>
      <c r="E65" s="223">
        <v>1000</v>
      </c>
      <c r="F65" s="224">
        <v>1000</v>
      </c>
      <c r="G65" s="225">
        <v>1000</v>
      </c>
    </row>
    <row r="66" spans="1:7" x14ac:dyDescent="0.25">
      <c r="A66" s="29"/>
      <c r="B66" s="226"/>
      <c r="C66" s="223"/>
      <c r="D66" s="224"/>
      <c r="E66" s="223"/>
      <c r="F66" s="224"/>
      <c r="G66" s="225"/>
    </row>
    <row r="67" spans="1:7" x14ac:dyDescent="0.25">
      <c r="A67" s="26" t="s">
        <v>99</v>
      </c>
      <c r="B67" s="27"/>
      <c r="C67" s="27"/>
      <c r="D67" s="27"/>
      <c r="E67" s="27"/>
      <c r="F67" s="27"/>
      <c r="G67" s="28"/>
    </row>
    <row r="68" spans="1:7" x14ac:dyDescent="0.25">
      <c r="A68" s="29"/>
      <c r="B68" s="226" t="s">
        <v>100</v>
      </c>
      <c r="C68" s="223">
        <v>20000</v>
      </c>
      <c r="D68" s="223">
        <v>20000</v>
      </c>
      <c r="E68" s="223">
        <v>20000</v>
      </c>
      <c r="F68" s="223">
        <v>20000</v>
      </c>
      <c r="G68" s="223">
        <v>20000</v>
      </c>
    </row>
    <row r="69" spans="1:7" x14ac:dyDescent="0.25">
      <c r="A69" s="29"/>
      <c r="B69" s="226" t="s">
        <v>85</v>
      </c>
      <c r="C69" s="223">
        <v>1000</v>
      </c>
      <c r="D69" s="224">
        <v>1000</v>
      </c>
      <c r="E69" s="223">
        <v>1000</v>
      </c>
      <c r="F69" s="224">
        <v>1000</v>
      </c>
      <c r="G69" s="225">
        <v>1000</v>
      </c>
    </row>
    <row r="70" spans="1:7" x14ac:dyDescent="0.25">
      <c r="A70" s="29"/>
      <c r="B70" s="226"/>
      <c r="C70" s="223"/>
      <c r="D70" s="224"/>
      <c r="E70" s="223"/>
      <c r="F70" s="224"/>
      <c r="G70" s="225"/>
    </row>
    <row r="71" spans="1:7" x14ac:dyDescent="0.25">
      <c r="A71" s="29"/>
      <c r="B71" s="226"/>
      <c r="C71" s="223"/>
      <c r="D71" s="224"/>
      <c r="E71" s="223"/>
      <c r="F71" s="224"/>
      <c r="G71" s="225"/>
    </row>
    <row r="72" spans="1:7" x14ac:dyDescent="0.25">
      <c r="A72" s="26" t="s">
        <v>101</v>
      </c>
      <c r="B72" s="27"/>
      <c r="C72" s="27"/>
      <c r="D72" s="27"/>
      <c r="E72" s="27"/>
      <c r="F72" s="27"/>
      <c r="G72" s="28"/>
    </row>
    <row r="73" spans="1:7" x14ac:dyDescent="0.25">
      <c r="A73" s="29"/>
      <c r="B73" s="226" t="s">
        <v>102</v>
      </c>
      <c r="C73" s="223">
        <v>10000</v>
      </c>
      <c r="D73" s="224">
        <v>10000</v>
      </c>
      <c r="E73" s="223">
        <v>10000</v>
      </c>
      <c r="F73" s="224">
        <v>10000</v>
      </c>
      <c r="G73" s="225">
        <v>10000</v>
      </c>
    </row>
    <row r="74" spans="1:7" x14ac:dyDescent="0.25">
      <c r="A74" s="29"/>
      <c r="B74" s="226" t="s">
        <v>103</v>
      </c>
      <c r="C74" s="223">
        <v>10000</v>
      </c>
      <c r="D74" s="224">
        <v>10000</v>
      </c>
      <c r="E74" s="223">
        <v>10000</v>
      </c>
      <c r="F74" s="224">
        <v>10000</v>
      </c>
      <c r="G74" s="225">
        <v>10000</v>
      </c>
    </row>
    <row r="75" spans="1:7" x14ac:dyDescent="0.25">
      <c r="A75" s="29"/>
      <c r="B75" s="226" t="s">
        <v>104</v>
      </c>
      <c r="C75" s="223">
        <v>10000</v>
      </c>
      <c r="D75" s="224">
        <v>10000</v>
      </c>
      <c r="E75" s="223">
        <v>12000</v>
      </c>
      <c r="F75" s="224">
        <v>12000</v>
      </c>
      <c r="G75" s="225">
        <v>12000</v>
      </c>
    </row>
    <row r="76" spans="1:7" x14ac:dyDescent="0.25">
      <c r="A76" s="29"/>
      <c r="B76" s="226" t="s">
        <v>105</v>
      </c>
      <c r="C76" s="223">
        <v>8000</v>
      </c>
      <c r="D76" s="224">
        <v>8000</v>
      </c>
      <c r="E76" s="223">
        <v>10000</v>
      </c>
      <c r="F76" s="224">
        <v>10000</v>
      </c>
      <c r="G76" s="225">
        <v>12000</v>
      </c>
    </row>
    <row r="77" spans="1:7" x14ac:dyDescent="0.25">
      <c r="A77" s="29"/>
      <c r="B77" s="226" t="s">
        <v>85</v>
      </c>
      <c r="C77" s="223">
        <v>1000</v>
      </c>
      <c r="D77" s="224">
        <v>1000</v>
      </c>
      <c r="E77" s="223">
        <v>1000</v>
      </c>
      <c r="F77" s="224">
        <v>1000</v>
      </c>
      <c r="G77" s="225">
        <v>1000</v>
      </c>
    </row>
    <row r="78" spans="1:7" x14ac:dyDescent="0.25">
      <c r="A78" s="29"/>
      <c r="B78" s="226"/>
      <c r="C78" s="223"/>
      <c r="D78" s="224"/>
      <c r="E78" s="223"/>
      <c r="F78" s="224"/>
      <c r="G78" s="225"/>
    </row>
    <row r="79" spans="1:7" x14ac:dyDescent="0.25">
      <c r="A79" s="29"/>
      <c r="B79" s="226"/>
      <c r="C79" s="223"/>
      <c r="D79" s="224"/>
      <c r="E79" s="223"/>
      <c r="F79" s="224"/>
      <c r="G79" s="225"/>
    </row>
    <row r="80" spans="1:7" s="37" customFormat="1" ht="14.4" thickBot="1" x14ac:dyDescent="0.3">
      <c r="A80" s="262" t="s">
        <v>108</v>
      </c>
      <c r="B80" s="263"/>
      <c r="C80" s="124">
        <f>SUM(C63:C71,C73:C79)</f>
        <v>78000</v>
      </c>
      <c r="D80" s="126">
        <f>SUM(D63:D71,D73:D79)</f>
        <v>71000</v>
      </c>
      <c r="E80" s="124">
        <f>SUM(E63:E71,E73:E79)</f>
        <v>75000</v>
      </c>
      <c r="F80" s="126">
        <f>SUM(F63:F71,F73:F79)</f>
        <v>75000</v>
      </c>
      <c r="G80" s="125">
        <f>SUM(G63:G71,G73:G79)</f>
        <v>77000</v>
      </c>
    </row>
    <row r="81" spans="1:7" ht="14.4" thickBot="1" x14ac:dyDescent="0.3">
      <c r="G81" s="32"/>
    </row>
    <row r="82" spans="1:7" s="37" customFormat="1" ht="14.4" thickBot="1" x14ac:dyDescent="0.3">
      <c r="A82" s="264" t="s">
        <v>107</v>
      </c>
      <c r="B82" s="265"/>
      <c r="C82" s="130">
        <f>C58+C80</f>
        <v>914973.52919999999</v>
      </c>
      <c r="D82" s="131">
        <f>D58+D80</f>
        <v>933049.06641500001</v>
      </c>
      <c r="E82" s="130">
        <f>E58+E80</f>
        <v>997460.10480500001</v>
      </c>
      <c r="F82" s="131">
        <f>F58+F80</f>
        <v>1048982.97692</v>
      </c>
      <c r="G82" s="132">
        <f>G58+G80</f>
        <v>1108505.849035</v>
      </c>
    </row>
    <row r="83" spans="1:7" x14ac:dyDescent="0.25"/>
    <row r="84" spans="1:7" x14ac:dyDescent="0.25">
      <c r="A84" s="245" t="s">
        <v>106</v>
      </c>
      <c r="B84" s="245"/>
      <c r="C84" s="245"/>
      <c r="D84" s="245"/>
      <c r="E84" s="245"/>
      <c r="F84" s="245"/>
      <c r="G84" s="245"/>
    </row>
    <row r="85" spans="1:7" x14ac:dyDescent="0.25"/>
    <row r="86" spans="1:7" x14ac:dyDescent="0.25"/>
  </sheetData>
  <sheetProtection insertRows="0" deleteRows="0"/>
  <mergeCells count="7">
    <mergeCell ref="A84:G84"/>
    <mergeCell ref="A58:B58"/>
    <mergeCell ref="A80:B80"/>
    <mergeCell ref="A82:B82"/>
    <mergeCell ref="A1:G1"/>
    <mergeCell ref="A5:B5"/>
    <mergeCell ref="A61:B61"/>
  </mergeCells>
  <pageMargins left="0.25" right="0.25" top="0.75" bottom="0.75" header="0.3" footer="0.3"/>
  <pageSetup orientation="landscape"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H1" sqref="H1"/>
    </sheetView>
  </sheetViews>
  <sheetFormatPr defaultColWidth="0" defaultRowHeight="13.8" zeroHeight="1" x14ac:dyDescent="0.25"/>
  <cols>
    <col min="1" max="1" width="18.21875" style="18" customWidth="1"/>
    <col min="2" max="2" width="9.21875" style="33" customWidth="1"/>
    <col min="3" max="7" width="14.77734375" style="18" customWidth="1"/>
    <col min="8" max="8" width="9.21875" style="18" customWidth="1"/>
    <col min="9" max="16384" width="9.21875" style="18" hidden="1"/>
  </cols>
  <sheetData>
    <row r="1" spans="1:7" ht="18" x14ac:dyDescent="0.35">
      <c r="A1" s="239" t="s">
        <v>114</v>
      </c>
      <c r="B1" s="239"/>
      <c r="C1" s="239"/>
      <c r="D1" s="239"/>
      <c r="E1" s="239"/>
      <c r="F1" s="239"/>
      <c r="G1" s="239"/>
    </row>
    <row r="2" spans="1:7" ht="14.4" thickBot="1" x14ac:dyDescent="0.3"/>
    <row r="3" spans="1:7" x14ac:dyDescent="0.25">
      <c r="A3" s="82" t="s">
        <v>115</v>
      </c>
      <c r="B3" s="86" t="s">
        <v>489</v>
      </c>
      <c r="C3" s="86" t="s">
        <v>4</v>
      </c>
      <c r="D3" s="86" t="s">
        <v>19</v>
      </c>
      <c r="E3" s="86" t="s">
        <v>20</v>
      </c>
      <c r="F3" s="86" t="s">
        <v>21</v>
      </c>
      <c r="G3" s="87" t="s">
        <v>22</v>
      </c>
    </row>
    <row r="4" spans="1:7" x14ac:dyDescent="0.25">
      <c r="A4" s="26" t="s">
        <v>479</v>
      </c>
      <c r="B4" s="83" t="s">
        <v>480</v>
      </c>
      <c r="C4" s="94">
        <f>PersonnelBudget_ExpProj!D74</f>
        <v>954100</v>
      </c>
      <c r="D4" s="94">
        <f>PersonnelBudget_ExpProj!G74</f>
        <v>1160300</v>
      </c>
      <c r="E4" s="94">
        <f>PersonnelBudget_ExpProj!J74</f>
        <v>1386756</v>
      </c>
      <c r="F4" s="94">
        <f>PersonnelBudget_ExpProj!M74</f>
        <v>1603678</v>
      </c>
      <c r="G4" s="133">
        <f>PersonnelBudget_ExpProj!P74</f>
        <v>1814342</v>
      </c>
    </row>
    <row r="5" spans="1:7" x14ac:dyDescent="0.25">
      <c r="A5" s="26" t="s">
        <v>481</v>
      </c>
      <c r="B5" s="83" t="s">
        <v>485</v>
      </c>
      <c r="C5" s="94">
        <f>OperationsBudget_ExpProj!C82</f>
        <v>914973.52919999999</v>
      </c>
      <c r="D5" s="94">
        <f>OperationsBudget_ExpProj!D82</f>
        <v>933049.06641500001</v>
      </c>
      <c r="E5" s="94">
        <f>OperationsBudget_ExpProj!E82</f>
        <v>997460.10480500001</v>
      </c>
      <c r="F5" s="94">
        <f>OperationsBudget_ExpProj!F82</f>
        <v>1048982.97692</v>
      </c>
      <c r="G5" s="133">
        <f>OperationsBudget_ExpProj!G82</f>
        <v>1108505.849035</v>
      </c>
    </row>
    <row r="6" spans="1:7" x14ac:dyDescent="0.25">
      <c r="A6" s="26" t="s">
        <v>482</v>
      </c>
      <c r="B6" s="83" t="s">
        <v>487</v>
      </c>
      <c r="C6" s="94">
        <f>C4+C5</f>
        <v>1869073.5292</v>
      </c>
      <c r="D6" s="94">
        <f t="shared" ref="D6:G6" si="0">D4+D5</f>
        <v>2093349.066415</v>
      </c>
      <c r="E6" s="94">
        <f t="shared" si="0"/>
        <v>2384216.1048050001</v>
      </c>
      <c r="F6" s="94">
        <f t="shared" si="0"/>
        <v>2652660.9769200003</v>
      </c>
      <c r="G6" s="133">
        <f t="shared" si="0"/>
        <v>2922847.849035</v>
      </c>
    </row>
    <row r="7" spans="1:7" x14ac:dyDescent="0.25">
      <c r="A7" s="26" t="s">
        <v>483</v>
      </c>
      <c r="B7" s="83" t="s">
        <v>486</v>
      </c>
      <c r="C7" s="94">
        <f>'TotalBudget_RevProj_Y1-Y5'!B18</f>
        <v>2031735.2919999999</v>
      </c>
      <c r="D7" s="94">
        <f>'TotalBudget_RevProj_Y1-Y5'!C18</f>
        <v>2422490.6641499996</v>
      </c>
      <c r="E7" s="94">
        <f>'TotalBudget_RevProj_Y1-Y5'!D18</f>
        <v>2836601.0480499999</v>
      </c>
      <c r="F7" s="94">
        <f>'TotalBudget_RevProj_Y1-Y5'!E18</f>
        <v>3241829.7692</v>
      </c>
      <c r="G7" s="133">
        <f>'TotalBudget_RevProj_Y1-Y5'!F18</f>
        <v>3647058.4903499996</v>
      </c>
    </row>
    <row r="8" spans="1:7" ht="14.4" thickBot="1" x14ac:dyDescent="0.3">
      <c r="A8" s="84" t="s">
        <v>484</v>
      </c>
      <c r="B8" s="85" t="s">
        <v>488</v>
      </c>
      <c r="C8" s="134">
        <f>C7-C6</f>
        <v>162661.76279999991</v>
      </c>
      <c r="D8" s="134">
        <f t="shared" ref="D8:G8" si="1">D7-D6</f>
        <v>329141.59773499961</v>
      </c>
      <c r="E8" s="134">
        <f t="shared" si="1"/>
        <v>452384.94324499974</v>
      </c>
      <c r="F8" s="134">
        <f t="shared" si="1"/>
        <v>589168.7922799997</v>
      </c>
      <c r="G8" s="135">
        <f t="shared" si="1"/>
        <v>724210.64131499967</v>
      </c>
    </row>
    <row r="9" spans="1:7" x14ac:dyDescent="0.25"/>
  </sheetData>
  <sheetProtection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4.4" x14ac:dyDescent="0.3"/>
  <cols>
    <col min="1" max="16384" width="9.2187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defaultColWidth="9.21875" defaultRowHeight="14.4" x14ac:dyDescent="0.3"/>
  <cols>
    <col min="1" max="1" width="3" style="40" customWidth="1"/>
    <col min="2" max="2" width="7.44140625" style="38" customWidth="1"/>
    <col min="3" max="3" width="56.77734375" style="38" bestFit="1" customWidth="1"/>
    <col min="4" max="4" width="14.44140625" style="40" customWidth="1"/>
    <col min="5" max="5" width="17.21875" style="40" customWidth="1"/>
    <col min="6" max="6" width="9.21875" style="41" bestFit="1" customWidth="1"/>
    <col min="7" max="7" width="22.21875" style="40" customWidth="1"/>
    <col min="8" max="8" width="10.21875" style="40" customWidth="1"/>
    <col min="9" max="10" width="9.21875" style="40" customWidth="1"/>
    <col min="11" max="16384" width="9.21875" style="40"/>
  </cols>
  <sheetData>
    <row r="1" spans="2:9" ht="15.6" x14ac:dyDescent="0.3">
      <c r="C1" s="39" t="s">
        <v>237</v>
      </c>
    </row>
    <row r="2" spans="2:9" ht="15.6" x14ac:dyDescent="0.3">
      <c r="C2" s="39" t="s">
        <v>238</v>
      </c>
    </row>
    <row r="3" spans="2:9" ht="9.75" customHeight="1" x14ac:dyDescent="0.3">
      <c r="C3" s="39"/>
    </row>
    <row r="4" spans="2:9" x14ac:dyDescent="0.3">
      <c r="C4" s="42" t="s">
        <v>239</v>
      </c>
    </row>
    <row r="5" spans="2:9" x14ac:dyDescent="0.3">
      <c r="B5" s="43"/>
      <c r="C5" s="44" t="s">
        <v>240</v>
      </c>
      <c r="D5" s="45"/>
      <c r="E5" s="46"/>
    </row>
    <row r="6" spans="2:9" x14ac:dyDescent="0.3">
      <c r="B6" s="43"/>
      <c r="D6" s="45"/>
      <c r="E6" s="46"/>
    </row>
    <row r="7" spans="2:9" x14ac:dyDescent="0.3">
      <c r="B7" s="43"/>
      <c r="D7" s="45"/>
      <c r="E7" s="47"/>
    </row>
    <row r="8" spans="2:9" x14ac:dyDescent="0.3">
      <c r="E8" s="48" t="s">
        <v>241</v>
      </c>
    </row>
    <row r="9" spans="2:9" ht="13.8" customHeight="1" x14ac:dyDescent="0.3">
      <c r="B9" s="49" t="s">
        <v>242</v>
      </c>
      <c r="C9" s="49" t="s">
        <v>243</v>
      </c>
      <c r="D9" s="49" t="s">
        <v>235</v>
      </c>
      <c r="E9" s="50" t="s">
        <v>236</v>
      </c>
    </row>
    <row r="10" spans="2:9" ht="13.8" customHeight="1" x14ac:dyDescent="0.3">
      <c r="B10" s="51" t="s">
        <v>244</v>
      </c>
      <c r="C10" s="52" t="s">
        <v>245</v>
      </c>
      <c r="D10" s="53">
        <v>5463.7699999999995</v>
      </c>
      <c r="E10" s="53">
        <v>4464.16</v>
      </c>
      <c r="G10" s="40" t="str">
        <f>B10&amp;"-"&amp;C10</f>
        <v>010-Alamance-Burlington</v>
      </c>
      <c r="H10" s="55">
        <f>D10</f>
        <v>5463.7699999999995</v>
      </c>
      <c r="I10" s="55">
        <f>E10</f>
        <v>4464.16</v>
      </c>
    </row>
    <row r="11" spans="2:9" ht="13.8" customHeight="1" x14ac:dyDescent="0.3">
      <c r="B11" s="54" t="s">
        <v>246</v>
      </c>
      <c r="C11" s="52" t="s">
        <v>247</v>
      </c>
      <c r="D11" s="53">
        <v>6010.86</v>
      </c>
      <c r="E11" s="53">
        <v>4185.9799999999996</v>
      </c>
      <c r="G11" s="40" t="str">
        <f t="shared" ref="G11:G74" si="0">B11&amp;"-"&amp;C11</f>
        <v>020-Alexander County</v>
      </c>
      <c r="H11" s="55">
        <f t="shared" ref="H11:H74" si="1">D11</f>
        <v>6010.86</v>
      </c>
      <c r="I11" s="55">
        <f t="shared" ref="I11:I74" si="2">E11</f>
        <v>4185.9799999999996</v>
      </c>
    </row>
    <row r="12" spans="2:9" ht="13.8" customHeight="1" x14ac:dyDescent="0.3">
      <c r="B12" s="54" t="s">
        <v>248</v>
      </c>
      <c r="C12" s="52" t="s">
        <v>249</v>
      </c>
      <c r="D12" s="53">
        <v>7588.13</v>
      </c>
      <c r="E12" s="53">
        <v>4464.16</v>
      </c>
      <c r="G12" s="40" t="str">
        <f>B12&amp;"-"&amp;C12</f>
        <v>030-Alleghany County</v>
      </c>
      <c r="H12" s="55">
        <f t="shared" si="1"/>
        <v>7588.13</v>
      </c>
      <c r="I12" s="55">
        <f t="shared" si="2"/>
        <v>4464.16</v>
      </c>
    </row>
    <row r="13" spans="2:9" ht="13.8" customHeight="1" x14ac:dyDescent="0.3">
      <c r="B13" s="54" t="s">
        <v>250</v>
      </c>
      <c r="C13" s="52" t="s">
        <v>251</v>
      </c>
      <c r="D13" s="53">
        <v>6356.11</v>
      </c>
      <c r="E13" s="53">
        <v>3894.85</v>
      </c>
      <c r="G13" s="40" t="str">
        <f t="shared" si="0"/>
        <v>040-Anson County</v>
      </c>
      <c r="H13" s="55">
        <f t="shared" si="1"/>
        <v>6356.11</v>
      </c>
      <c r="I13" s="55">
        <f t="shared" si="2"/>
        <v>3894.85</v>
      </c>
    </row>
    <row r="14" spans="2:9" ht="13.8" customHeight="1" x14ac:dyDescent="0.3">
      <c r="B14" s="54" t="s">
        <v>252</v>
      </c>
      <c r="C14" s="52" t="s">
        <v>253</v>
      </c>
      <c r="D14" s="53">
        <v>6682.3099999999995</v>
      </c>
      <c r="E14" s="53">
        <v>4011.43</v>
      </c>
      <c r="G14" s="40" t="str">
        <f t="shared" si="0"/>
        <v>050-Ashe County</v>
      </c>
      <c r="H14" s="55">
        <f t="shared" si="1"/>
        <v>6682.3099999999995</v>
      </c>
      <c r="I14" s="55">
        <f t="shared" si="2"/>
        <v>4011.43</v>
      </c>
    </row>
    <row r="15" spans="2:9" ht="13.8" customHeight="1" x14ac:dyDescent="0.3">
      <c r="B15" s="54" t="s">
        <v>254</v>
      </c>
      <c r="C15" s="52" t="s">
        <v>255</v>
      </c>
      <c r="D15" s="53">
        <v>7252.54</v>
      </c>
      <c r="E15" s="53">
        <v>3423.36</v>
      </c>
      <c r="G15" s="40" t="str">
        <f t="shared" si="0"/>
        <v>060-Avery County</v>
      </c>
      <c r="H15" s="55">
        <f t="shared" si="1"/>
        <v>7252.54</v>
      </c>
      <c r="I15" s="55">
        <f t="shared" si="2"/>
        <v>3423.36</v>
      </c>
    </row>
    <row r="16" spans="2:9" ht="13.8" customHeight="1" x14ac:dyDescent="0.3">
      <c r="B16" s="54" t="s">
        <v>256</v>
      </c>
      <c r="C16" s="52" t="s">
        <v>257</v>
      </c>
      <c r="D16" s="53">
        <v>5705.57</v>
      </c>
      <c r="E16" s="53">
        <v>4342.99</v>
      </c>
      <c r="G16" s="40" t="str">
        <f t="shared" si="0"/>
        <v>070-Beaufort County</v>
      </c>
      <c r="H16" s="55">
        <f t="shared" si="1"/>
        <v>5705.57</v>
      </c>
      <c r="I16" s="55">
        <f t="shared" si="2"/>
        <v>4342.99</v>
      </c>
    </row>
    <row r="17" spans="2:9" ht="13.8" customHeight="1" x14ac:dyDescent="0.3">
      <c r="B17" s="54" t="s">
        <v>258</v>
      </c>
      <c r="C17" s="52" t="s">
        <v>259</v>
      </c>
      <c r="D17" s="53">
        <v>7683.76</v>
      </c>
      <c r="E17" s="53">
        <v>4407.12</v>
      </c>
      <c r="G17" s="40" t="str">
        <f t="shared" si="0"/>
        <v>080-Bertie County</v>
      </c>
      <c r="H17" s="55">
        <f t="shared" si="1"/>
        <v>7683.76</v>
      </c>
      <c r="I17" s="55">
        <f t="shared" si="2"/>
        <v>4407.12</v>
      </c>
    </row>
    <row r="18" spans="2:9" ht="13.8" customHeight="1" x14ac:dyDescent="0.3">
      <c r="B18" s="54" t="s">
        <v>260</v>
      </c>
      <c r="C18" s="52" t="s">
        <v>261</v>
      </c>
      <c r="D18" s="53">
        <v>6480.55</v>
      </c>
      <c r="E18" s="53">
        <v>4464.16</v>
      </c>
      <c r="G18" s="40" t="str">
        <f t="shared" si="0"/>
        <v>090-Bladen County</v>
      </c>
      <c r="H18" s="55">
        <f t="shared" si="1"/>
        <v>6480.55</v>
      </c>
      <c r="I18" s="55">
        <f t="shared" si="2"/>
        <v>4464.16</v>
      </c>
    </row>
    <row r="19" spans="2:9" ht="13.8" customHeight="1" x14ac:dyDescent="0.3">
      <c r="B19" s="54" t="s">
        <v>262</v>
      </c>
      <c r="C19" s="52" t="s">
        <v>263</v>
      </c>
      <c r="D19" s="53">
        <v>5489.3899999999994</v>
      </c>
      <c r="E19" s="53">
        <v>4464.16</v>
      </c>
      <c r="G19" s="40" t="str">
        <f t="shared" si="0"/>
        <v>100-Brunswick County</v>
      </c>
      <c r="H19" s="55">
        <f t="shared" si="1"/>
        <v>5489.3899999999994</v>
      </c>
      <c r="I19" s="55">
        <f t="shared" si="2"/>
        <v>4464.16</v>
      </c>
    </row>
    <row r="20" spans="2:9" ht="13.8" customHeight="1" x14ac:dyDescent="0.3">
      <c r="B20" s="54" t="s">
        <v>264</v>
      </c>
      <c r="C20" s="52" t="s">
        <v>265</v>
      </c>
      <c r="D20" s="53">
        <v>5432.1399999999994</v>
      </c>
      <c r="E20" s="53">
        <v>4342.26</v>
      </c>
      <c r="G20" s="40" t="str">
        <f t="shared" si="0"/>
        <v>110-Buncombe County</v>
      </c>
      <c r="H20" s="55">
        <f t="shared" si="1"/>
        <v>5432.1399999999994</v>
      </c>
      <c r="I20" s="55">
        <f t="shared" si="2"/>
        <v>4342.26</v>
      </c>
    </row>
    <row r="21" spans="2:9" ht="13.8" customHeight="1" x14ac:dyDescent="0.3">
      <c r="B21" s="54" t="s">
        <v>266</v>
      </c>
      <c r="C21" s="52" t="s">
        <v>267</v>
      </c>
      <c r="D21" s="53">
        <v>5437.5</v>
      </c>
      <c r="E21" s="53">
        <v>4464.16</v>
      </c>
      <c r="G21" s="40" t="str">
        <f t="shared" si="0"/>
        <v>111-Asheville City</v>
      </c>
      <c r="H21" s="55">
        <f t="shared" si="1"/>
        <v>5437.5</v>
      </c>
      <c r="I21" s="55">
        <f t="shared" si="2"/>
        <v>4464.16</v>
      </c>
    </row>
    <row r="22" spans="2:9" ht="13.8" customHeight="1" x14ac:dyDescent="0.3">
      <c r="B22" s="54" t="s">
        <v>268</v>
      </c>
      <c r="C22" s="52" t="s">
        <v>269</v>
      </c>
      <c r="D22" s="53">
        <v>5876.69</v>
      </c>
      <c r="E22" s="53">
        <v>3818.51</v>
      </c>
      <c r="G22" s="40" t="str">
        <f t="shared" si="0"/>
        <v>120-Burke County</v>
      </c>
      <c r="H22" s="55">
        <f t="shared" si="1"/>
        <v>5876.69</v>
      </c>
      <c r="I22" s="55">
        <f t="shared" si="2"/>
        <v>3818.51</v>
      </c>
    </row>
    <row r="23" spans="2:9" ht="13.8" customHeight="1" x14ac:dyDescent="0.3">
      <c r="B23" s="54" t="s">
        <v>270</v>
      </c>
      <c r="C23" s="52" t="s">
        <v>271</v>
      </c>
      <c r="D23" s="53">
        <v>5315.15</v>
      </c>
      <c r="E23" s="53">
        <v>4464.16</v>
      </c>
      <c r="G23" s="40" t="str">
        <f t="shared" si="0"/>
        <v>130-Cabarrus County</v>
      </c>
      <c r="H23" s="55">
        <f t="shared" si="1"/>
        <v>5315.15</v>
      </c>
      <c r="I23" s="55">
        <f t="shared" si="2"/>
        <v>4464.16</v>
      </c>
    </row>
    <row r="24" spans="2:9" ht="13.8" customHeight="1" x14ac:dyDescent="0.3">
      <c r="B24" s="54" t="s">
        <v>272</v>
      </c>
      <c r="C24" s="52" t="s">
        <v>273</v>
      </c>
      <c r="D24" s="53">
        <v>5292.28</v>
      </c>
      <c r="E24" s="53">
        <v>4464.16</v>
      </c>
      <c r="G24" s="40" t="str">
        <f t="shared" si="0"/>
        <v>132-Kannapolis City</v>
      </c>
      <c r="H24" s="55">
        <f t="shared" si="1"/>
        <v>5292.28</v>
      </c>
      <c r="I24" s="55">
        <f t="shared" si="2"/>
        <v>4464.16</v>
      </c>
    </row>
    <row r="25" spans="2:9" ht="13.8" customHeight="1" x14ac:dyDescent="0.3">
      <c r="B25" s="54" t="s">
        <v>274</v>
      </c>
      <c r="C25" s="52" t="s">
        <v>275</v>
      </c>
      <c r="D25" s="53">
        <v>5913.29</v>
      </c>
      <c r="E25" s="53">
        <v>4434.2</v>
      </c>
      <c r="G25" s="40" t="str">
        <f t="shared" si="0"/>
        <v>140-Caldwell County</v>
      </c>
      <c r="H25" s="55">
        <f t="shared" si="1"/>
        <v>5913.29</v>
      </c>
      <c r="I25" s="55">
        <f t="shared" si="2"/>
        <v>4434.2</v>
      </c>
    </row>
    <row r="26" spans="2:9" ht="13.8" customHeight="1" x14ac:dyDescent="0.3">
      <c r="B26" s="54" t="s">
        <v>276</v>
      </c>
      <c r="C26" s="52" t="s">
        <v>277</v>
      </c>
      <c r="D26" s="53">
        <v>7163.1399999999994</v>
      </c>
      <c r="E26" s="53">
        <v>4464.16</v>
      </c>
      <c r="G26" s="40" t="str">
        <f t="shared" si="0"/>
        <v>150-Camden County</v>
      </c>
      <c r="H26" s="55">
        <f t="shared" si="1"/>
        <v>7163.1399999999994</v>
      </c>
      <c r="I26" s="55">
        <f t="shared" si="2"/>
        <v>4464.16</v>
      </c>
    </row>
    <row r="27" spans="2:9" ht="13.8" customHeight="1" x14ac:dyDescent="0.3">
      <c r="B27" s="54" t="s">
        <v>278</v>
      </c>
      <c r="C27" s="52" t="s">
        <v>279</v>
      </c>
      <c r="D27" s="53">
        <v>5495.78</v>
      </c>
      <c r="E27" s="53">
        <v>4464.16</v>
      </c>
      <c r="G27" s="40" t="str">
        <f t="shared" si="0"/>
        <v>160-Carteret County</v>
      </c>
      <c r="H27" s="55">
        <f t="shared" si="1"/>
        <v>5495.78</v>
      </c>
      <c r="I27" s="55">
        <f t="shared" si="2"/>
        <v>4464.16</v>
      </c>
    </row>
    <row r="28" spans="2:9" ht="13.8" customHeight="1" x14ac:dyDescent="0.3">
      <c r="B28" s="54" t="s">
        <v>280</v>
      </c>
      <c r="C28" s="52" t="s">
        <v>281</v>
      </c>
      <c r="D28" s="53">
        <v>7020.21</v>
      </c>
      <c r="E28" s="53">
        <v>3679.62</v>
      </c>
      <c r="G28" s="40" t="str">
        <f t="shared" si="0"/>
        <v>170-Caswell County</v>
      </c>
      <c r="H28" s="55">
        <f t="shared" si="1"/>
        <v>7020.21</v>
      </c>
      <c r="I28" s="55">
        <f t="shared" si="2"/>
        <v>3679.62</v>
      </c>
    </row>
    <row r="29" spans="2:9" ht="13.8" customHeight="1" x14ac:dyDescent="0.3">
      <c r="B29" s="54" t="s">
        <v>282</v>
      </c>
      <c r="C29" s="52" t="s">
        <v>283</v>
      </c>
      <c r="D29" s="53">
        <v>5415.03</v>
      </c>
      <c r="E29" s="53">
        <v>4464.16</v>
      </c>
      <c r="G29" s="40" t="str">
        <f t="shared" si="0"/>
        <v>180-Catawba County</v>
      </c>
      <c r="H29" s="55">
        <f t="shared" si="1"/>
        <v>5415.03</v>
      </c>
      <c r="I29" s="55">
        <f t="shared" si="2"/>
        <v>4464.16</v>
      </c>
    </row>
    <row r="30" spans="2:9" ht="13.8" customHeight="1" x14ac:dyDescent="0.3">
      <c r="B30" s="54" t="s">
        <v>284</v>
      </c>
      <c r="C30" s="52" t="s">
        <v>285</v>
      </c>
      <c r="D30" s="53">
        <v>5381.65</v>
      </c>
      <c r="E30" s="53">
        <v>4464.16</v>
      </c>
      <c r="G30" s="40" t="str">
        <f t="shared" si="0"/>
        <v>181-Hickory City</v>
      </c>
      <c r="H30" s="55">
        <f t="shared" si="1"/>
        <v>5381.65</v>
      </c>
      <c r="I30" s="55">
        <f t="shared" si="2"/>
        <v>4464.16</v>
      </c>
    </row>
    <row r="31" spans="2:9" ht="13.8" customHeight="1" x14ac:dyDescent="0.3">
      <c r="B31" s="54" t="s">
        <v>286</v>
      </c>
      <c r="C31" s="52" t="s">
        <v>287</v>
      </c>
      <c r="D31" s="53">
        <v>5227.17</v>
      </c>
      <c r="E31" s="53">
        <v>4385.25</v>
      </c>
      <c r="G31" s="40" t="str">
        <f t="shared" si="0"/>
        <v>182-Newton-Conover City</v>
      </c>
      <c r="H31" s="55">
        <f t="shared" si="1"/>
        <v>5227.17</v>
      </c>
      <c r="I31" s="55">
        <f t="shared" si="2"/>
        <v>4385.25</v>
      </c>
    </row>
    <row r="32" spans="2:9" ht="13.8" customHeight="1" x14ac:dyDescent="0.3">
      <c r="B32" s="54" t="s">
        <v>288</v>
      </c>
      <c r="C32" s="52" t="s">
        <v>289</v>
      </c>
      <c r="D32" s="53">
        <v>5464.71</v>
      </c>
      <c r="E32" s="53">
        <v>4464.16</v>
      </c>
      <c r="G32" s="40" t="str">
        <f t="shared" si="0"/>
        <v>190-Chatham County</v>
      </c>
      <c r="H32" s="55">
        <f t="shared" si="1"/>
        <v>5464.71</v>
      </c>
      <c r="I32" s="55">
        <f t="shared" si="2"/>
        <v>4464.16</v>
      </c>
    </row>
    <row r="33" spans="2:9" ht="13.8" customHeight="1" x14ac:dyDescent="0.3">
      <c r="B33" s="54" t="s">
        <v>290</v>
      </c>
      <c r="C33" s="52" t="s">
        <v>291</v>
      </c>
      <c r="D33" s="53">
        <v>6674.46</v>
      </c>
      <c r="E33" s="53">
        <v>3475.62</v>
      </c>
      <c r="G33" s="40" t="str">
        <f t="shared" si="0"/>
        <v>200-Cherokee County</v>
      </c>
      <c r="H33" s="55">
        <f t="shared" si="1"/>
        <v>6674.46</v>
      </c>
      <c r="I33" s="55">
        <f t="shared" si="2"/>
        <v>3475.62</v>
      </c>
    </row>
    <row r="34" spans="2:9" ht="13.8" customHeight="1" x14ac:dyDescent="0.3">
      <c r="B34" s="54" t="s">
        <v>292</v>
      </c>
      <c r="C34" s="52" t="s">
        <v>293</v>
      </c>
      <c r="D34" s="53">
        <v>7100.3099999999995</v>
      </c>
      <c r="E34" s="53">
        <v>4464.16</v>
      </c>
      <c r="G34" s="40" t="str">
        <f t="shared" si="0"/>
        <v>210-Chowan County</v>
      </c>
      <c r="H34" s="55">
        <f t="shared" si="1"/>
        <v>7100.3099999999995</v>
      </c>
      <c r="I34" s="55">
        <f t="shared" si="2"/>
        <v>4464.16</v>
      </c>
    </row>
    <row r="35" spans="2:9" ht="13.8" customHeight="1" x14ac:dyDescent="0.3">
      <c r="B35" s="54" t="s">
        <v>294</v>
      </c>
      <c r="C35" s="52" t="s">
        <v>295</v>
      </c>
      <c r="D35" s="53">
        <v>7753.51</v>
      </c>
      <c r="E35" s="53">
        <v>3816.51</v>
      </c>
      <c r="G35" s="40" t="str">
        <f t="shared" si="0"/>
        <v>220-Clay County</v>
      </c>
      <c r="H35" s="55">
        <f t="shared" si="1"/>
        <v>7753.51</v>
      </c>
      <c r="I35" s="55">
        <f t="shared" si="2"/>
        <v>3816.51</v>
      </c>
    </row>
    <row r="36" spans="2:9" ht="13.8" customHeight="1" x14ac:dyDescent="0.3">
      <c r="B36" s="54" t="s">
        <v>296</v>
      </c>
      <c r="C36" s="52" t="s">
        <v>297</v>
      </c>
      <c r="D36" s="53">
        <v>5949.1399999999994</v>
      </c>
      <c r="E36" s="53">
        <v>4090.94</v>
      </c>
      <c r="G36" s="40" t="str">
        <f t="shared" si="0"/>
        <v>230-Cleveland County</v>
      </c>
      <c r="H36" s="55">
        <f t="shared" si="1"/>
        <v>5949.1399999999994</v>
      </c>
      <c r="I36" s="55">
        <f t="shared" si="2"/>
        <v>4090.94</v>
      </c>
    </row>
    <row r="37" spans="2:9" ht="13.8" customHeight="1" x14ac:dyDescent="0.3">
      <c r="B37" s="54" t="s">
        <v>298</v>
      </c>
      <c r="C37" s="52" t="s">
        <v>299</v>
      </c>
      <c r="D37" s="53">
        <v>6440.71</v>
      </c>
      <c r="E37" s="53">
        <v>4464.16</v>
      </c>
      <c r="G37" s="40" t="str">
        <f t="shared" si="0"/>
        <v>240-Columbus County</v>
      </c>
      <c r="H37" s="55">
        <f t="shared" si="1"/>
        <v>6440.71</v>
      </c>
      <c r="I37" s="55">
        <f t="shared" si="2"/>
        <v>4464.16</v>
      </c>
    </row>
    <row r="38" spans="2:9" ht="13.8" customHeight="1" x14ac:dyDescent="0.3">
      <c r="B38" s="54" t="s">
        <v>300</v>
      </c>
      <c r="C38" s="52" t="s">
        <v>301</v>
      </c>
      <c r="D38" s="53">
        <v>6634.15</v>
      </c>
      <c r="E38" s="53">
        <v>4464.16</v>
      </c>
      <c r="G38" s="40" t="str">
        <f t="shared" si="0"/>
        <v>241-Whiteville City</v>
      </c>
      <c r="H38" s="55">
        <f t="shared" si="1"/>
        <v>6634.15</v>
      </c>
      <c r="I38" s="55">
        <f t="shared" si="2"/>
        <v>4464.16</v>
      </c>
    </row>
    <row r="39" spans="2:9" ht="13.8" customHeight="1" x14ac:dyDescent="0.3">
      <c r="B39" s="54" t="s">
        <v>302</v>
      </c>
      <c r="C39" s="52" t="s">
        <v>303</v>
      </c>
      <c r="D39" s="53">
        <v>5434.87</v>
      </c>
      <c r="E39" s="53">
        <v>4464.16</v>
      </c>
      <c r="G39" s="40" t="str">
        <f t="shared" si="0"/>
        <v>250-Craven County</v>
      </c>
      <c r="H39" s="55">
        <f t="shared" si="1"/>
        <v>5434.87</v>
      </c>
      <c r="I39" s="55">
        <f t="shared" si="2"/>
        <v>4464.16</v>
      </c>
    </row>
    <row r="40" spans="2:9" ht="13.8" customHeight="1" x14ac:dyDescent="0.3">
      <c r="B40" s="54" t="s">
        <v>304</v>
      </c>
      <c r="C40" s="52" t="s">
        <v>305</v>
      </c>
      <c r="D40" s="53">
        <v>5502.03</v>
      </c>
      <c r="E40" s="53">
        <v>4164.32</v>
      </c>
      <c r="G40" s="40" t="str">
        <f t="shared" si="0"/>
        <v>260-Cumberland County</v>
      </c>
      <c r="H40" s="55">
        <f t="shared" si="1"/>
        <v>5502.03</v>
      </c>
      <c r="I40" s="55">
        <f t="shared" si="2"/>
        <v>4164.32</v>
      </c>
    </row>
    <row r="41" spans="2:9" ht="13.8" customHeight="1" x14ac:dyDescent="0.3">
      <c r="B41" s="54" t="s">
        <v>306</v>
      </c>
      <c r="C41" s="52" t="s">
        <v>307</v>
      </c>
      <c r="D41" s="53">
        <v>5777.3</v>
      </c>
      <c r="E41" s="53">
        <v>4464.16</v>
      </c>
      <c r="G41" s="40" t="str">
        <f t="shared" si="0"/>
        <v>270-Currituck County</v>
      </c>
      <c r="H41" s="55">
        <f t="shared" si="1"/>
        <v>5777.3</v>
      </c>
      <c r="I41" s="55">
        <f t="shared" si="2"/>
        <v>4464.16</v>
      </c>
    </row>
    <row r="42" spans="2:9" ht="13.8" customHeight="1" x14ac:dyDescent="0.3">
      <c r="B42" s="54" t="s">
        <v>308</v>
      </c>
      <c r="C42" s="52" t="s">
        <v>309</v>
      </c>
      <c r="D42" s="53">
        <v>5780.65</v>
      </c>
      <c r="E42" s="53">
        <v>4464.16</v>
      </c>
      <c r="G42" s="40" t="str">
        <f t="shared" si="0"/>
        <v>280-Dare County</v>
      </c>
      <c r="H42" s="55">
        <f t="shared" si="1"/>
        <v>5780.65</v>
      </c>
      <c r="I42" s="55">
        <f t="shared" si="2"/>
        <v>4464.16</v>
      </c>
    </row>
    <row r="43" spans="2:9" ht="13.8" customHeight="1" x14ac:dyDescent="0.3">
      <c r="B43" s="54" t="s">
        <v>310</v>
      </c>
      <c r="C43" s="52" t="s">
        <v>311</v>
      </c>
      <c r="D43" s="53">
        <v>5475.33</v>
      </c>
      <c r="E43" s="53">
        <v>4383.3599999999997</v>
      </c>
      <c r="G43" s="40" t="str">
        <f t="shared" si="0"/>
        <v>290-Davidson County</v>
      </c>
      <c r="H43" s="55">
        <f t="shared" si="1"/>
        <v>5475.33</v>
      </c>
      <c r="I43" s="55">
        <f t="shared" si="2"/>
        <v>4383.3599999999997</v>
      </c>
    </row>
    <row r="44" spans="2:9" ht="13.8" customHeight="1" x14ac:dyDescent="0.3">
      <c r="B44" s="54" t="s">
        <v>312</v>
      </c>
      <c r="C44" s="52" t="s">
        <v>313</v>
      </c>
      <c r="D44" s="53">
        <v>5869.49</v>
      </c>
      <c r="E44" s="53">
        <v>4258.79</v>
      </c>
      <c r="G44" s="40" t="str">
        <f t="shared" si="0"/>
        <v>291-Lexington City</v>
      </c>
      <c r="H44" s="55">
        <f t="shared" si="1"/>
        <v>5869.49</v>
      </c>
      <c r="I44" s="55">
        <f t="shared" si="2"/>
        <v>4258.79</v>
      </c>
    </row>
    <row r="45" spans="2:9" ht="13.8" customHeight="1" x14ac:dyDescent="0.3">
      <c r="B45" s="54" t="s">
        <v>314</v>
      </c>
      <c r="C45" s="52" t="s">
        <v>315</v>
      </c>
      <c r="D45" s="53">
        <v>5925.58</v>
      </c>
      <c r="E45" s="53">
        <v>4464.16</v>
      </c>
      <c r="G45" s="40" t="str">
        <f t="shared" si="0"/>
        <v>292-Thomasville City</v>
      </c>
      <c r="H45" s="55">
        <f t="shared" si="1"/>
        <v>5925.58</v>
      </c>
      <c r="I45" s="55">
        <f t="shared" si="2"/>
        <v>4464.16</v>
      </c>
    </row>
    <row r="46" spans="2:9" ht="13.8" customHeight="1" x14ac:dyDescent="0.3">
      <c r="B46" s="54" t="s">
        <v>316</v>
      </c>
      <c r="C46" s="52" t="s">
        <v>317</v>
      </c>
      <c r="D46" s="53">
        <v>5527.9</v>
      </c>
      <c r="E46" s="53">
        <v>3916.72</v>
      </c>
      <c r="G46" s="40" t="str">
        <f t="shared" si="0"/>
        <v>300-Davie County</v>
      </c>
      <c r="H46" s="55">
        <f t="shared" si="1"/>
        <v>5527.9</v>
      </c>
      <c r="I46" s="55">
        <f t="shared" si="2"/>
        <v>3916.72</v>
      </c>
    </row>
    <row r="47" spans="2:9" ht="13.8" customHeight="1" x14ac:dyDescent="0.3">
      <c r="B47" s="54" t="s">
        <v>318</v>
      </c>
      <c r="C47" s="52" t="s">
        <v>319</v>
      </c>
      <c r="D47" s="53">
        <v>5931.16</v>
      </c>
      <c r="E47" s="53">
        <v>4464.16</v>
      </c>
      <c r="G47" s="40" t="str">
        <f t="shared" si="0"/>
        <v>310-Duplin County</v>
      </c>
      <c r="H47" s="55">
        <f t="shared" si="1"/>
        <v>5931.16</v>
      </c>
      <c r="I47" s="55">
        <f t="shared" si="2"/>
        <v>4464.16</v>
      </c>
    </row>
    <row r="48" spans="2:9" ht="13.8" customHeight="1" x14ac:dyDescent="0.3">
      <c r="B48" s="54" t="s">
        <v>320</v>
      </c>
      <c r="C48" s="52" t="s">
        <v>321</v>
      </c>
      <c r="D48" s="53">
        <v>5506.61</v>
      </c>
      <c r="E48" s="53">
        <v>4338.4399999999996</v>
      </c>
      <c r="G48" s="40" t="str">
        <f t="shared" si="0"/>
        <v>320-Durham Public</v>
      </c>
      <c r="H48" s="55">
        <f t="shared" si="1"/>
        <v>5506.61</v>
      </c>
      <c r="I48" s="55">
        <f t="shared" si="2"/>
        <v>4338.4399999999996</v>
      </c>
    </row>
    <row r="49" spans="2:9" ht="13.8" customHeight="1" x14ac:dyDescent="0.3">
      <c r="B49" s="54" t="s">
        <v>322</v>
      </c>
      <c r="C49" s="52" t="s">
        <v>323</v>
      </c>
      <c r="D49" s="53">
        <v>6408.21</v>
      </c>
      <c r="E49" s="53">
        <v>4464.16</v>
      </c>
      <c r="G49" s="40" t="str">
        <f t="shared" si="0"/>
        <v>330-Edgecombe County</v>
      </c>
      <c r="H49" s="55">
        <f t="shared" si="1"/>
        <v>6408.21</v>
      </c>
      <c r="I49" s="55">
        <f t="shared" si="2"/>
        <v>4464.16</v>
      </c>
    </row>
    <row r="50" spans="2:9" ht="13.8" customHeight="1" x14ac:dyDescent="0.3">
      <c r="B50" s="54" t="s">
        <v>324</v>
      </c>
      <c r="C50" s="52" t="s">
        <v>325</v>
      </c>
      <c r="D50" s="53">
        <v>5416.71</v>
      </c>
      <c r="E50" s="53">
        <v>4464.16</v>
      </c>
      <c r="G50" s="40" t="str">
        <f t="shared" si="0"/>
        <v>340-Forsyth County</v>
      </c>
      <c r="H50" s="55">
        <f t="shared" si="1"/>
        <v>5416.71</v>
      </c>
      <c r="I50" s="55">
        <f t="shared" si="2"/>
        <v>4464.16</v>
      </c>
    </row>
    <row r="51" spans="2:9" ht="13.8" customHeight="1" x14ac:dyDescent="0.3">
      <c r="B51" s="54" t="s">
        <v>326</v>
      </c>
      <c r="C51" s="175" t="s">
        <v>327</v>
      </c>
      <c r="D51" s="53">
        <v>5967.2</v>
      </c>
      <c r="E51" s="53">
        <v>4464.16</v>
      </c>
      <c r="G51" s="40" t="str">
        <f t="shared" si="0"/>
        <v>350-Franklin County</v>
      </c>
      <c r="H51" s="55">
        <f t="shared" si="1"/>
        <v>5967.2</v>
      </c>
      <c r="I51" s="55">
        <f t="shared" si="2"/>
        <v>4464.16</v>
      </c>
    </row>
    <row r="52" spans="2:9" ht="13.8" customHeight="1" x14ac:dyDescent="0.3">
      <c r="B52" s="54" t="s">
        <v>328</v>
      </c>
      <c r="C52" s="52" t="s">
        <v>329</v>
      </c>
      <c r="D52" s="53">
        <v>5343.74</v>
      </c>
      <c r="E52" s="53">
        <v>4318.8999999999996</v>
      </c>
      <c r="G52" s="40" t="str">
        <f t="shared" si="0"/>
        <v>360-Gaston County</v>
      </c>
      <c r="H52" s="55">
        <f t="shared" si="1"/>
        <v>5343.74</v>
      </c>
      <c r="I52" s="55">
        <f t="shared" si="2"/>
        <v>4318.8999999999996</v>
      </c>
    </row>
    <row r="53" spans="2:9" ht="13.8" customHeight="1" x14ac:dyDescent="0.3">
      <c r="B53" s="54" t="s">
        <v>330</v>
      </c>
      <c r="C53" s="52" t="s">
        <v>331</v>
      </c>
      <c r="D53" s="53">
        <v>7661.8899999999994</v>
      </c>
      <c r="E53" s="53">
        <v>3834.14</v>
      </c>
      <c r="G53" s="40" t="str">
        <f t="shared" si="0"/>
        <v>370-Gates County</v>
      </c>
      <c r="H53" s="55">
        <f t="shared" si="1"/>
        <v>7661.8899999999994</v>
      </c>
      <c r="I53" s="55">
        <f t="shared" si="2"/>
        <v>3834.14</v>
      </c>
    </row>
    <row r="54" spans="2:9" ht="13.8" customHeight="1" x14ac:dyDescent="0.3">
      <c r="B54" s="54" t="s">
        <v>332</v>
      </c>
      <c r="C54" s="52" t="s">
        <v>333</v>
      </c>
      <c r="D54" s="53">
        <v>7962.46</v>
      </c>
      <c r="E54" s="53">
        <v>3977.16</v>
      </c>
      <c r="G54" s="40" t="str">
        <f t="shared" si="0"/>
        <v>380-Graham County</v>
      </c>
      <c r="H54" s="55">
        <f t="shared" si="1"/>
        <v>7962.46</v>
      </c>
      <c r="I54" s="55">
        <f t="shared" si="2"/>
        <v>3977.16</v>
      </c>
    </row>
    <row r="55" spans="2:9" ht="13.8" customHeight="1" x14ac:dyDescent="0.3">
      <c r="B55" s="54" t="s">
        <v>334</v>
      </c>
      <c r="C55" s="52" t="s">
        <v>335</v>
      </c>
      <c r="D55" s="53">
        <v>5977.38</v>
      </c>
      <c r="E55" s="53">
        <v>4370.1400000000003</v>
      </c>
      <c r="G55" s="40" t="str">
        <f t="shared" si="0"/>
        <v>390-Granville County</v>
      </c>
      <c r="H55" s="55">
        <f t="shared" si="1"/>
        <v>5977.38</v>
      </c>
      <c r="I55" s="55">
        <f t="shared" si="2"/>
        <v>4370.1400000000003</v>
      </c>
    </row>
    <row r="56" spans="2:9" ht="13.8" customHeight="1" x14ac:dyDescent="0.3">
      <c r="B56" s="54" t="s">
        <v>336</v>
      </c>
      <c r="C56" s="52" t="s">
        <v>337</v>
      </c>
      <c r="D56" s="53">
        <v>6964.5599999999995</v>
      </c>
      <c r="E56" s="53">
        <v>4464.16</v>
      </c>
      <c r="G56" s="40" t="str">
        <f t="shared" si="0"/>
        <v>400-Greene County</v>
      </c>
      <c r="H56" s="55">
        <f t="shared" si="1"/>
        <v>6964.5599999999995</v>
      </c>
      <c r="I56" s="55">
        <f t="shared" si="2"/>
        <v>4464.16</v>
      </c>
    </row>
    <row r="57" spans="2:9" ht="13.8" customHeight="1" x14ac:dyDescent="0.3">
      <c r="B57" s="54" t="s">
        <v>338</v>
      </c>
      <c r="C57" s="52" t="s">
        <v>339</v>
      </c>
      <c r="D57" s="53">
        <v>5394.76</v>
      </c>
      <c r="E57" s="53">
        <v>4417.09</v>
      </c>
      <c r="G57" s="40" t="str">
        <f t="shared" si="0"/>
        <v>410-Guilford County</v>
      </c>
      <c r="H57" s="55">
        <f t="shared" si="1"/>
        <v>5394.76</v>
      </c>
      <c r="I57" s="55">
        <f t="shared" si="2"/>
        <v>4417.09</v>
      </c>
    </row>
    <row r="58" spans="2:9" ht="13.8" customHeight="1" x14ac:dyDescent="0.3">
      <c r="B58" s="54" t="s">
        <v>340</v>
      </c>
      <c r="C58" s="52" t="s">
        <v>341</v>
      </c>
      <c r="D58" s="53">
        <v>7226.2699999999995</v>
      </c>
      <c r="E58" s="53">
        <v>4261.76</v>
      </c>
      <c r="G58" s="40" t="str">
        <f t="shared" si="0"/>
        <v>420-Halifax County</v>
      </c>
      <c r="H58" s="55">
        <f t="shared" si="1"/>
        <v>7226.2699999999995</v>
      </c>
      <c r="I58" s="55">
        <f t="shared" si="2"/>
        <v>4261.76</v>
      </c>
    </row>
    <row r="59" spans="2:9" ht="13.8" customHeight="1" x14ac:dyDescent="0.3">
      <c r="B59" s="54" t="s">
        <v>342</v>
      </c>
      <c r="C59" s="52" t="s">
        <v>343</v>
      </c>
      <c r="D59" s="53">
        <v>6080.74</v>
      </c>
      <c r="E59" s="53">
        <v>4115.58</v>
      </c>
      <c r="G59" s="40" t="str">
        <f t="shared" si="0"/>
        <v>421-Roanoke Rapids City</v>
      </c>
      <c r="H59" s="55">
        <f t="shared" si="1"/>
        <v>6080.74</v>
      </c>
      <c r="I59" s="55">
        <f t="shared" si="2"/>
        <v>4115.58</v>
      </c>
    </row>
    <row r="60" spans="2:9" ht="13.8" customHeight="1" x14ac:dyDescent="0.3">
      <c r="B60" s="54" t="s">
        <v>344</v>
      </c>
      <c r="C60" s="52" t="s">
        <v>345</v>
      </c>
      <c r="D60" s="53">
        <v>7358.72</v>
      </c>
      <c r="E60" s="53">
        <v>4464.16</v>
      </c>
      <c r="G60" s="40" t="str">
        <f t="shared" si="0"/>
        <v>422-Weldon City</v>
      </c>
      <c r="H60" s="55">
        <f t="shared" si="1"/>
        <v>7358.72</v>
      </c>
      <c r="I60" s="55">
        <f t="shared" si="2"/>
        <v>4464.16</v>
      </c>
    </row>
    <row r="61" spans="2:9" ht="13.8" customHeight="1" x14ac:dyDescent="0.3">
      <c r="B61" s="54" t="s">
        <v>346</v>
      </c>
      <c r="C61" s="52" t="s">
        <v>347</v>
      </c>
      <c r="D61" s="53">
        <v>5725.48</v>
      </c>
      <c r="E61" s="53">
        <v>4464.16</v>
      </c>
      <c r="G61" s="40" t="str">
        <f t="shared" si="0"/>
        <v>430-Harnett County</v>
      </c>
      <c r="H61" s="55">
        <f t="shared" si="1"/>
        <v>5725.48</v>
      </c>
      <c r="I61" s="55">
        <f t="shared" si="2"/>
        <v>4464.16</v>
      </c>
    </row>
    <row r="62" spans="2:9" ht="13.8" customHeight="1" x14ac:dyDescent="0.3">
      <c r="B62" s="54" t="s">
        <v>348</v>
      </c>
      <c r="C62" s="52" t="s">
        <v>349</v>
      </c>
      <c r="D62" s="53">
        <v>5503.38</v>
      </c>
      <c r="E62" s="53">
        <v>3545.39</v>
      </c>
      <c r="G62" s="40" t="str">
        <f t="shared" si="0"/>
        <v>440-Haywood County</v>
      </c>
      <c r="H62" s="55">
        <f t="shared" si="1"/>
        <v>5503.38</v>
      </c>
      <c r="I62" s="55">
        <f t="shared" si="2"/>
        <v>3545.39</v>
      </c>
    </row>
    <row r="63" spans="2:9" ht="13.8" customHeight="1" x14ac:dyDescent="0.3">
      <c r="B63" s="54" t="s">
        <v>350</v>
      </c>
      <c r="C63" s="52" t="s">
        <v>351</v>
      </c>
      <c r="D63" s="53">
        <v>5369.8499999999995</v>
      </c>
      <c r="E63" s="53">
        <v>4412.26</v>
      </c>
      <c r="G63" s="40" t="str">
        <f t="shared" si="0"/>
        <v>450-Henderson County</v>
      </c>
      <c r="H63" s="55">
        <f t="shared" si="1"/>
        <v>5369.8499999999995</v>
      </c>
      <c r="I63" s="55">
        <f t="shared" si="2"/>
        <v>4412.26</v>
      </c>
    </row>
    <row r="64" spans="2:9" ht="13.8" customHeight="1" x14ac:dyDescent="0.3">
      <c r="B64" s="54" t="s">
        <v>352</v>
      </c>
      <c r="C64" s="52" t="s">
        <v>353</v>
      </c>
      <c r="D64" s="53">
        <v>7431.46</v>
      </c>
      <c r="E64" s="53">
        <v>4109.32</v>
      </c>
      <c r="G64" s="40" t="str">
        <f t="shared" si="0"/>
        <v>460-Hertford County</v>
      </c>
      <c r="H64" s="55">
        <f t="shared" si="1"/>
        <v>7431.46</v>
      </c>
      <c r="I64" s="55">
        <f t="shared" si="2"/>
        <v>4109.32</v>
      </c>
    </row>
    <row r="65" spans="2:9" ht="13.8" customHeight="1" x14ac:dyDescent="0.3">
      <c r="B65" s="54" t="s">
        <v>354</v>
      </c>
      <c r="C65" s="52" t="s">
        <v>355</v>
      </c>
      <c r="D65" s="53">
        <v>6105.34</v>
      </c>
      <c r="E65" s="53">
        <v>4464.16</v>
      </c>
      <c r="G65" s="40" t="str">
        <f t="shared" si="0"/>
        <v>470-Hoke County</v>
      </c>
      <c r="H65" s="55">
        <f t="shared" si="1"/>
        <v>6105.34</v>
      </c>
      <c r="I65" s="55">
        <f t="shared" si="2"/>
        <v>4464.16</v>
      </c>
    </row>
    <row r="66" spans="2:9" ht="13.8" customHeight="1" x14ac:dyDescent="0.3">
      <c r="B66" s="54" t="s">
        <v>356</v>
      </c>
      <c r="C66" s="52" t="s">
        <v>357</v>
      </c>
      <c r="D66" s="53">
        <v>10890.56</v>
      </c>
      <c r="E66" s="53">
        <v>4351.1499999999996</v>
      </c>
      <c r="G66" s="40" t="str">
        <f t="shared" si="0"/>
        <v>480-Hyde County</v>
      </c>
      <c r="H66" s="55">
        <f t="shared" si="1"/>
        <v>10890.56</v>
      </c>
      <c r="I66" s="55">
        <f t="shared" si="2"/>
        <v>4351.1499999999996</v>
      </c>
    </row>
    <row r="67" spans="2:9" ht="13.8" customHeight="1" x14ac:dyDescent="0.3">
      <c r="B67" s="54" t="s">
        <v>358</v>
      </c>
      <c r="C67" s="52" t="s">
        <v>359</v>
      </c>
      <c r="D67" s="53">
        <v>5331.09</v>
      </c>
      <c r="E67" s="53">
        <v>4464.16</v>
      </c>
      <c r="G67" s="40" t="str">
        <f t="shared" si="0"/>
        <v>490-Iredell County</v>
      </c>
      <c r="H67" s="55">
        <f t="shared" si="1"/>
        <v>5331.09</v>
      </c>
      <c r="I67" s="55">
        <f t="shared" si="2"/>
        <v>4464.16</v>
      </c>
    </row>
    <row r="68" spans="2:9" ht="13.8" customHeight="1" x14ac:dyDescent="0.3">
      <c r="B68" s="54" t="s">
        <v>360</v>
      </c>
      <c r="C68" s="52" t="s">
        <v>361</v>
      </c>
      <c r="D68" s="53">
        <v>5119.6499999999996</v>
      </c>
      <c r="E68" s="53">
        <v>4372.83</v>
      </c>
      <c r="G68" s="40" t="str">
        <f t="shared" si="0"/>
        <v>491-Mooresville City</v>
      </c>
      <c r="H68" s="55">
        <f t="shared" si="1"/>
        <v>5119.6499999999996</v>
      </c>
      <c r="I68" s="55">
        <f t="shared" si="2"/>
        <v>4372.83</v>
      </c>
    </row>
    <row r="69" spans="2:9" ht="13.8" customHeight="1" x14ac:dyDescent="0.3">
      <c r="B69" s="54" t="s">
        <v>362</v>
      </c>
      <c r="C69" s="52" t="s">
        <v>363</v>
      </c>
      <c r="D69" s="53">
        <v>5658.18</v>
      </c>
      <c r="E69" s="53">
        <v>4348</v>
      </c>
      <c r="G69" s="40" t="str">
        <f t="shared" si="0"/>
        <v>500-Jackson County</v>
      </c>
      <c r="H69" s="55">
        <f t="shared" si="1"/>
        <v>5658.18</v>
      </c>
      <c r="I69" s="55">
        <f t="shared" si="2"/>
        <v>4348</v>
      </c>
    </row>
    <row r="70" spans="2:9" ht="13.8" customHeight="1" x14ac:dyDescent="0.3">
      <c r="B70" s="54" t="s">
        <v>364</v>
      </c>
      <c r="C70" s="52" t="s">
        <v>365</v>
      </c>
      <c r="D70" s="53">
        <v>5604.34</v>
      </c>
      <c r="E70" s="53">
        <v>3913.61</v>
      </c>
      <c r="G70" s="40" t="str">
        <f t="shared" si="0"/>
        <v>510-Johnston County</v>
      </c>
      <c r="H70" s="55">
        <f t="shared" si="1"/>
        <v>5604.34</v>
      </c>
      <c r="I70" s="55">
        <f t="shared" si="2"/>
        <v>3913.61</v>
      </c>
    </row>
    <row r="71" spans="2:9" ht="13.8" customHeight="1" x14ac:dyDescent="0.3">
      <c r="B71" s="54" t="s">
        <v>366</v>
      </c>
      <c r="C71" s="52" t="s">
        <v>367</v>
      </c>
      <c r="D71" s="53">
        <v>8815.06</v>
      </c>
      <c r="E71" s="53">
        <v>3779.48</v>
      </c>
      <c r="G71" s="40" t="str">
        <f t="shared" si="0"/>
        <v>520-Jones County</v>
      </c>
      <c r="H71" s="55">
        <f t="shared" si="1"/>
        <v>8815.06</v>
      </c>
      <c r="I71" s="55">
        <f t="shared" si="2"/>
        <v>3779.48</v>
      </c>
    </row>
    <row r="72" spans="2:9" ht="13.8" customHeight="1" x14ac:dyDescent="0.3">
      <c r="B72" s="54" t="s">
        <v>368</v>
      </c>
      <c r="C72" s="52" t="s">
        <v>369</v>
      </c>
      <c r="D72" s="53">
        <v>5424.7699999999995</v>
      </c>
      <c r="E72" s="53">
        <v>4464.16</v>
      </c>
      <c r="G72" s="40" t="str">
        <f t="shared" si="0"/>
        <v>530-Lee County</v>
      </c>
      <c r="H72" s="55">
        <f t="shared" si="1"/>
        <v>5424.7699999999995</v>
      </c>
      <c r="I72" s="55">
        <f t="shared" si="2"/>
        <v>4464.16</v>
      </c>
    </row>
    <row r="73" spans="2:9" ht="13.8" customHeight="1" x14ac:dyDescent="0.3">
      <c r="B73" s="54" t="s">
        <v>370</v>
      </c>
      <c r="C73" s="52" t="s">
        <v>371</v>
      </c>
      <c r="D73" s="53">
        <v>5898.36</v>
      </c>
      <c r="E73" s="53">
        <v>3578.95</v>
      </c>
      <c r="G73" s="40" t="str">
        <f t="shared" si="0"/>
        <v>540-Lenoir County</v>
      </c>
      <c r="H73" s="55">
        <f t="shared" si="1"/>
        <v>5898.36</v>
      </c>
      <c r="I73" s="55">
        <f t="shared" si="2"/>
        <v>3578.95</v>
      </c>
    </row>
    <row r="74" spans="2:9" ht="13.8" customHeight="1" x14ac:dyDescent="0.3">
      <c r="B74" s="54" t="s">
        <v>372</v>
      </c>
      <c r="C74" s="52" t="s">
        <v>373</v>
      </c>
      <c r="D74" s="53">
        <v>5378.0599999999995</v>
      </c>
      <c r="E74" s="53">
        <v>4464.16</v>
      </c>
      <c r="G74" s="40" t="str">
        <f t="shared" si="0"/>
        <v>550-Lincoln County</v>
      </c>
      <c r="H74" s="55">
        <f t="shared" si="1"/>
        <v>5378.0599999999995</v>
      </c>
      <c r="I74" s="55">
        <f t="shared" si="2"/>
        <v>4464.16</v>
      </c>
    </row>
    <row r="75" spans="2:9" ht="13.8" customHeight="1" x14ac:dyDescent="0.3">
      <c r="B75" s="54" t="s">
        <v>374</v>
      </c>
      <c r="C75" s="52" t="s">
        <v>375</v>
      </c>
      <c r="D75" s="53">
        <v>5734.45</v>
      </c>
      <c r="E75" s="53">
        <v>3830.28</v>
      </c>
      <c r="G75" s="40" t="str">
        <f t="shared" ref="G75:G124" si="3">B75&amp;"-"&amp;C75</f>
        <v>560-Macon County</v>
      </c>
      <c r="H75" s="55">
        <f t="shared" ref="H75:H124" si="4">D75</f>
        <v>5734.45</v>
      </c>
      <c r="I75" s="55">
        <f t="shared" ref="I75:I124" si="5">E75</f>
        <v>3830.28</v>
      </c>
    </row>
    <row r="76" spans="2:9" ht="13.8" customHeight="1" x14ac:dyDescent="0.3">
      <c r="B76" s="54" t="s">
        <v>376</v>
      </c>
      <c r="C76" s="52" t="s">
        <v>377</v>
      </c>
      <c r="D76" s="53">
        <v>7100.87</v>
      </c>
      <c r="E76" s="53">
        <v>3811.51</v>
      </c>
      <c r="G76" s="40" t="str">
        <f t="shared" si="3"/>
        <v>570-Madison County</v>
      </c>
      <c r="H76" s="55">
        <f t="shared" si="4"/>
        <v>7100.87</v>
      </c>
      <c r="I76" s="55">
        <f t="shared" si="5"/>
        <v>3811.51</v>
      </c>
    </row>
    <row r="77" spans="2:9" ht="13.8" customHeight="1" x14ac:dyDescent="0.3">
      <c r="B77" s="54" t="s">
        <v>378</v>
      </c>
      <c r="C77" s="52" t="s">
        <v>379</v>
      </c>
      <c r="D77" s="53">
        <v>6914.8099999999995</v>
      </c>
      <c r="E77" s="53">
        <v>3689.6</v>
      </c>
      <c r="G77" s="40" t="str">
        <f t="shared" si="3"/>
        <v>580-Martin County</v>
      </c>
      <c r="H77" s="55">
        <f t="shared" si="4"/>
        <v>6914.8099999999995</v>
      </c>
      <c r="I77" s="55">
        <f t="shared" si="5"/>
        <v>3689.6</v>
      </c>
    </row>
    <row r="78" spans="2:9" ht="13.8" customHeight="1" x14ac:dyDescent="0.3">
      <c r="B78" s="54" t="s">
        <v>380</v>
      </c>
      <c r="C78" s="52" t="s">
        <v>381</v>
      </c>
      <c r="D78" s="53">
        <v>5948.2699999999995</v>
      </c>
      <c r="E78" s="53">
        <v>3393.99</v>
      </c>
      <c r="G78" s="40" t="str">
        <f t="shared" si="3"/>
        <v>590-McDowell County</v>
      </c>
      <c r="H78" s="55">
        <f t="shared" si="4"/>
        <v>5948.2699999999995</v>
      </c>
      <c r="I78" s="55">
        <f t="shared" si="5"/>
        <v>3393.99</v>
      </c>
    </row>
    <row r="79" spans="2:9" ht="13.8" customHeight="1" x14ac:dyDescent="0.3">
      <c r="B79" s="54" t="s">
        <v>382</v>
      </c>
      <c r="C79" s="52" t="s">
        <v>383</v>
      </c>
      <c r="D79" s="53">
        <v>5291.0599999999995</v>
      </c>
      <c r="E79" s="53">
        <v>4464.16</v>
      </c>
      <c r="G79" s="40" t="str">
        <f t="shared" si="3"/>
        <v>600-Mecklenburg County</v>
      </c>
      <c r="H79" s="55">
        <f t="shared" si="4"/>
        <v>5291.0599999999995</v>
      </c>
      <c r="I79" s="55">
        <f t="shared" si="5"/>
        <v>4464.16</v>
      </c>
    </row>
    <row r="80" spans="2:9" ht="13.8" customHeight="1" x14ac:dyDescent="0.3">
      <c r="B80" s="54" t="s">
        <v>384</v>
      </c>
      <c r="C80" s="52" t="s">
        <v>385</v>
      </c>
      <c r="D80" s="53">
        <v>7425.76</v>
      </c>
      <c r="E80" s="53">
        <v>3686.44</v>
      </c>
      <c r="G80" s="40" t="str">
        <f t="shared" si="3"/>
        <v>610-Mitchell County</v>
      </c>
      <c r="H80" s="55">
        <f t="shared" si="4"/>
        <v>7425.76</v>
      </c>
      <c r="I80" s="55">
        <f t="shared" si="5"/>
        <v>3686.44</v>
      </c>
    </row>
    <row r="81" spans="2:9" ht="13.8" customHeight="1" x14ac:dyDescent="0.3">
      <c r="B81" s="54" t="s">
        <v>386</v>
      </c>
      <c r="C81" s="52" t="s">
        <v>387</v>
      </c>
      <c r="D81" s="53">
        <v>6290.74</v>
      </c>
      <c r="E81" s="53">
        <v>4464.16</v>
      </c>
      <c r="G81" s="40" t="str">
        <f t="shared" si="3"/>
        <v>620-Montgomery County</v>
      </c>
      <c r="H81" s="55">
        <f t="shared" si="4"/>
        <v>6290.74</v>
      </c>
      <c r="I81" s="55">
        <f t="shared" si="5"/>
        <v>4464.16</v>
      </c>
    </row>
    <row r="82" spans="2:9" ht="13.8" customHeight="1" x14ac:dyDescent="0.3">
      <c r="B82" s="54" t="s">
        <v>388</v>
      </c>
      <c r="C82" s="52" t="s">
        <v>389</v>
      </c>
      <c r="D82" s="53">
        <v>5415.29</v>
      </c>
      <c r="E82" s="53">
        <v>4464.16</v>
      </c>
      <c r="G82" s="40" t="str">
        <f t="shared" si="3"/>
        <v>630-Moore County</v>
      </c>
      <c r="H82" s="55">
        <f t="shared" si="4"/>
        <v>5415.29</v>
      </c>
      <c r="I82" s="55">
        <f t="shared" si="5"/>
        <v>4464.16</v>
      </c>
    </row>
    <row r="83" spans="2:9" ht="13.8" customHeight="1" x14ac:dyDescent="0.3">
      <c r="B83" s="54" t="s">
        <v>390</v>
      </c>
      <c r="C83" s="52" t="s">
        <v>391</v>
      </c>
      <c r="D83" s="53">
        <v>5801.61</v>
      </c>
      <c r="E83" s="53">
        <v>3894.95</v>
      </c>
      <c r="G83" s="40" t="str">
        <f t="shared" si="3"/>
        <v>640-Nash-Rocky Mount</v>
      </c>
      <c r="H83" s="55">
        <f t="shared" si="4"/>
        <v>5801.61</v>
      </c>
      <c r="I83" s="55">
        <f t="shared" si="5"/>
        <v>3894.95</v>
      </c>
    </row>
    <row r="84" spans="2:9" ht="13.8" customHeight="1" x14ac:dyDescent="0.3">
      <c r="B84" s="54" t="s">
        <v>392</v>
      </c>
      <c r="C84" s="52" t="s">
        <v>393</v>
      </c>
      <c r="D84" s="53">
        <v>5419.01</v>
      </c>
      <c r="E84" s="53">
        <v>4464.16</v>
      </c>
      <c r="G84" s="40" t="str">
        <f t="shared" si="3"/>
        <v>650-New Hanover County</v>
      </c>
      <c r="H84" s="55">
        <f t="shared" si="4"/>
        <v>5419.01</v>
      </c>
      <c r="I84" s="55">
        <f t="shared" si="5"/>
        <v>4464.16</v>
      </c>
    </row>
    <row r="85" spans="2:9" ht="13.8" customHeight="1" x14ac:dyDescent="0.3">
      <c r="B85" s="54" t="s">
        <v>394</v>
      </c>
      <c r="C85" s="52" t="s">
        <v>395</v>
      </c>
      <c r="D85" s="53">
        <v>8488.34</v>
      </c>
      <c r="E85" s="53">
        <v>4464.16</v>
      </c>
      <c r="G85" s="40" t="str">
        <f t="shared" si="3"/>
        <v>660-Northampton County</v>
      </c>
      <c r="H85" s="55">
        <f t="shared" si="4"/>
        <v>8488.34</v>
      </c>
      <c r="I85" s="55">
        <f t="shared" si="5"/>
        <v>4464.16</v>
      </c>
    </row>
    <row r="86" spans="2:9" ht="13.8" customHeight="1" x14ac:dyDescent="0.3">
      <c r="B86" s="54" t="s">
        <v>396</v>
      </c>
      <c r="C86" s="52" t="s">
        <v>397</v>
      </c>
      <c r="D86" s="53">
        <v>5244.65</v>
      </c>
      <c r="E86" s="53">
        <v>3974.82</v>
      </c>
      <c r="G86" s="40" t="str">
        <f t="shared" si="3"/>
        <v>670-Onslow County</v>
      </c>
      <c r="H86" s="55">
        <f t="shared" si="4"/>
        <v>5244.65</v>
      </c>
      <c r="I86" s="55">
        <f t="shared" si="5"/>
        <v>3974.82</v>
      </c>
    </row>
    <row r="87" spans="2:9" ht="13.8" customHeight="1" x14ac:dyDescent="0.3">
      <c r="B87" s="54" t="s">
        <v>398</v>
      </c>
      <c r="C87" s="52" t="s">
        <v>399</v>
      </c>
      <c r="D87" s="53">
        <v>5699.86</v>
      </c>
      <c r="E87" s="53">
        <v>4169.95</v>
      </c>
      <c r="G87" s="40" t="str">
        <f t="shared" si="3"/>
        <v>680-Orange County</v>
      </c>
      <c r="H87" s="55">
        <f t="shared" si="4"/>
        <v>5699.86</v>
      </c>
      <c r="I87" s="55">
        <f t="shared" si="5"/>
        <v>4169.95</v>
      </c>
    </row>
    <row r="88" spans="2:9" ht="13.8" customHeight="1" x14ac:dyDescent="0.3">
      <c r="B88" s="54" t="s">
        <v>400</v>
      </c>
      <c r="C88" s="52" t="s">
        <v>401</v>
      </c>
      <c r="D88" s="53">
        <v>5223.79</v>
      </c>
      <c r="E88" s="53">
        <v>4464.16</v>
      </c>
      <c r="G88" s="40" t="str">
        <f t="shared" si="3"/>
        <v>681-Chapel Hill-Carrboro</v>
      </c>
      <c r="H88" s="55">
        <f t="shared" si="4"/>
        <v>5223.79</v>
      </c>
      <c r="I88" s="55">
        <f t="shared" si="5"/>
        <v>4464.16</v>
      </c>
    </row>
    <row r="89" spans="2:9" ht="13.8" customHeight="1" x14ac:dyDescent="0.3">
      <c r="B89" s="54" t="s">
        <v>402</v>
      </c>
      <c r="C89" s="52" t="s">
        <v>403</v>
      </c>
      <c r="D89" s="53">
        <v>8020.28</v>
      </c>
      <c r="E89" s="53">
        <v>3286.5</v>
      </c>
      <c r="G89" s="40" t="str">
        <f t="shared" si="3"/>
        <v>690-Pamlico County</v>
      </c>
      <c r="H89" s="55">
        <f t="shared" si="4"/>
        <v>8020.28</v>
      </c>
      <c r="I89" s="55">
        <f t="shared" si="5"/>
        <v>3286.5</v>
      </c>
    </row>
    <row r="90" spans="2:9" ht="13.8" customHeight="1" x14ac:dyDescent="0.3">
      <c r="B90" s="54" t="s">
        <v>404</v>
      </c>
      <c r="C90" s="52" t="s">
        <v>405</v>
      </c>
      <c r="D90" s="53">
        <v>6198.3</v>
      </c>
      <c r="E90" s="53">
        <v>4209.7</v>
      </c>
      <c r="G90" s="40" t="str">
        <f t="shared" si="3"/>
        <v>700-Pasquotank County</v>
      </c>
      <c r="H90" s="55">
        <f t="shared" si="4"/>
        <v>6198.3</v>
      </c>
      <c r="I90" s="55">
        <f t="shared" si="5"/>
        <v>4209.7</v>
      </c>
    </row>
    <row r="91" spans="2:9" ht="13.8" customHeight="1" x14ac:dyDescent="0.3">
      <c r="B91" s="54" t="s">
        <v>406</v>
      </c>
      <c r="C91" s="52" t="s">
        <v>407</v>
      </c>
      <c r="D91" s="53">
        <v>5565.03</v>
      </c>
      <c r="E91" s="53">
        <v>4464.16</v>
      </c>
      <c r="G91" s="40" t="str">
        <f t="shared" si="3"/>
        <v>710-Pender County</v>
      </c>
      <c r="H91" s="55">
        <f t="shared" si="4"/>
        <v>5565.03</v>
      </c>
      <c r="I91" s="55">
        <f t="shared" si="5"/>
        <v>4464.16</v>
      </c>
    </row>
    <row r="92" spans="2:9" ht="13.8" customHeight="1" x14ac:dyDescent="0.3">
      <c r="B92" s="54" t="s">
        <v>408</v>
      </c>
      <c r="C92" s="52" t="s">
        <v>409</v>
      </c>
      <c r="D92" s="53">
        <v>7109.0199999999995</v>
      </c>
      <c r="E92" s="53">
        <v>3261.06</v>
      </c>
      <c r="G92" s="40" t="str">
        <f t="shared" si="3"/>
        <v>720-Perquimans County</v>
      </c>
      <c r="H92" s="55">
        <f t="shared" si="4"/>
        <v>7109.0199999999995</v>
      </c>
      <c r="I92" s="55">
        <f t="shared" si="5"/>
        <v>3261.06</v>
      </c>
    </row>
    <row r="93" spans="2:9" ht="13.8" customHeight="1" x14ac:dyDescent="0.3">
      <c r="B93" s="54" t="s">
        <v>410</v>
      </c>
      <c r="C93" s="52" t="s">
        <v>411</v>
      </c>
      <c r="D93" s="53">
        <v>5722.38</v>
      </c>
      <c r="E93" s="53">
        <v>4464.16</v>
      </c>
      <c r="G93" s="40" t="str">
        <f t="shared" si="3"/>
        <v>730-Person County</v>
      </c>
      <c r="H93" s="55">
        <f t="shared" si="4"/>
        <v>5722.38</v>
      </c>
      <c r="I93" s="55">
        <f t="shared" si="5"/>
        <v>4464.16</v>
      </c>
    </row>
    <row r="94" spans="2:9" ht="13.8" customHeight="1" x14ac:dyDescent="0.3">
      <c r="B94" s="54" t="s">
        <v>412</v>
      </c>
      <c r="C94" s="52" t="s">
        <v>413</v>
      </c>
      <c r="D94" s="53">
        <v>5649.75</v>
      </c>
      <c r="E94" s="53">
        <v>4464.16</v>
      </c>
      <c r="G94" s="40" t="str">
        <f t="shared" si="3"/>
        <v>740-Pitt County</v>
      </c>
      <c r="H94" s="55">
        <f t="shared" si="4"/>
        <v>5649.75</v>
      </c>
      <c r="I94" s="55">
        <f t="shared" si="5"/>
        <v>4464.16</v>
      </c>
    </row>
    <row r="95" spans="2:9" ht="13.8" customHeight="1" x14ac:dyDescent="0.3">
      <c r="B95" s="54" t="s">
        <v>414</v>
      </c>
      <c r="C95" s="52" t="s">
        <v>415</v>
      </c>
      <c r="D95" s="53">
        <v>6829.61</v>
      </c>
      <c r="E95" s="53">
        <v>4464.16</v>
      </c>
      <c r="G95" s="40" t="str">
        <f t="shared" si="3"/>
        <v>750-Polk County</v>
      </c>
      <c r="H95" s="55">
        <f t="shared" si="4"/>
        <v>6829.61</v>
      </c>
      <c r="I95" s="55">
        <f t="shared" si="5"/>
        <v>4464.16</v>
      </c>
    </row>
    <row r="96" spans="2:9" ht="13.8" customHeight="1" x14ac:dyDescent="0.3">
      <c r="B96" s="54" t="s">
        <v>416</v>
      </c>
      <c r="C96" s="52" t="s">
        <v>417</v>
      </c>
      <c r="D96" s="53">
        <v>5751.86</v>
      </c>
      <c r="E96" s="53">
        <v>4464.16</v>
      </c>
      <c r="G96" s="40" t="str">
        <f t="shared" si="3"/>
        <v>760-Randolph County</v>
      </c>
      <c r="H96" s="55">
        <f t="shared" si="4"/>
        <v>5751.86</v>
      </c>
      <c r="I96" s="55">
        <f t="shared" si="5"/>
        <v>4464.16</v>
      </c>
    </row>
    <row r="97" spans="2:9" ht="13.8" customHeight="1" x14ac:dyDescent="0.3">
      <c r="B97" s="54" t="s">
        <v>418</v>
      </c>
      <c r="C97" s="52" t="s">
        <v>419</v>
      </c>
      <c r="D97" s="53">
        <v>5635.11</v>
      </c>
      <c r="E97" s="53">
        <v>4464.16</v>
      </c>
      <c r="G97" s="40" t="str">
        <f t="shared" si="3"/>
        <v>761-Asheboro City</v>
      </c>
      <c r="H97" s="55">
        <f t="shared" si="4"/>
        <v>5635.11</v>
      </c>
      <c r="I97" s="55">
        <f t="shared" si="5"/>
        <v>4464.16</v>
      </c>
    </row>
    <row r="98" spans="2:9" ht="13.8" customHeight="1" x14ac:dyDescent="0.3">
      <c r="B98" s="54" t="s">
        <v>420</v>
      </c>
      <c r="C98" s="52" t="s">
        <v>421</v>
      </c>
      <c r="D98" s="53">
        <v>6086.11</v>
      </c>
      <c r="E98" s="53">
        <v>4464.16</v>
      </c>
      <c r="G98" s="40" t="str">
        <f t="shared" si="3"/>
        <v>770-Richmond County</v>
      </c>
      <c r="H98" s="55">
        <f t="shared" si="4"/>
        <v>6086.11</v>
      </c>
      <c r="I98" s="55">
        <f t="shared" si="5"/>
        <v>4464.16</v>
      </c>
    </row>
    <row r="99" spans="2:9" ht="13.8" customHeight="1" x14ac:dyDescent="0.3">
      <c r="B99" s="54" t="s">
        <v>422</v>
      </c>
      <c r="C99" s="52" t="s">
        <v>423</v>
      </c>
      <c r="D99" s="53">
        <v>6446.71</v>
      </c>
      <c r="E99" s="53">
        <v>3868.59</v>
      </c>
      <c r="G99" s="40" t="str">
        <f t="shared" si="3"/>
        <v>780-Robeson County</v>
      </c>
      <c r="H99" s="55">
        <f t="shared" si="4"/>
        <v>6446.71</v>
      </c>
      <c r="I99" s="55">
        <f t="shared" si="5"/>
        <v>3868.59</v>
      </c>
    </row>
    <row r="100" spans="2:9" ht="13.8" customHeight="1" x14ac:dyDescent="0.3">
      <c r="B100" s="54" t="s">
        <v>424</v>
      </c>
      <c r="C100" s="52" t="s">
        <v>425</v>
      </c>
      <c r="D100" s="53">
        <v>5896.13</v>
      </c>
      <c r="E100" s="53">
        <v>3736.51</v>
      </c>
      <c r="G100" s="40" t="str">
        <f t="shared" si="3"/>
        <v>790-Rockingham County</v>
      </c>
      <c r="H100" s="55">
        <f t="shared" si="4"/>
        <v>5896.13</v>
      </c>
      <c r="I100" s="55">
        <f t="shared" si="5"/>
        <v>3736.51</v>
      </c>
    </row>
    <row r="101" spans="2:9" ht="13.8" customHeight="1" x14ac:dyDescent="0.3">
      <c r="B101" s="54" t="s">
        <v>426</v>
      </c>
      <c r="C101" s="52" t="s">
        <v>427</v>
      </c>
      <c r="D101" s="53">
        <v>5562.23</v>
      </c>
      <c r="E101" s="53">
        <v>4464.16</v>
      </c>
      <c r="G101" s="40" t="str">
        <f t="shared" si="3"/>
        <v>800-Rowan-Salisbury</v>
      </c>
      <c r="H101" s="55">
        <f t="shared" si="4"/>
        <v>5562.23</v>
      </c>
      <c r="I101" s="55">
        <f t="shared" si="5"/>
        <v>4464.16</v>
      </c>
    </row>
    <row r="102" spans="2:9" ht="13.8" customHeight="1" x14ac:dyDescent="0.3">
      <c r="B102" s="54" t="s">
        <v>428</v>
      </c>
      <c r="C102" s="52" t="s">
        <v>429</v>
      </c>
      <c r="D102" s="53">
        <v>6131.59</v>
      </c>
      <c r="E102" s="53">
        <v>3954.15</v>
      </c>
      <c r="G102" s="40" t="str">
        <f t="shared" si="3"/>
        <v>810-Rutherford County</v>
      </c>
      <c r="H102" s="55">
        <f t="shared" si="4"/>
        <v>6131.59</v>
      </c>
      <c r="I102" s="55">
        <f t="shared" si="5"/>
        <v>3954.15</v>
      </c>
    </row>
    <row r="103" spans="2:9" ht="13.8" customHeight="1" x14ac:dyDescent="0.3">
      <c r="B103" s="54" t="s">
        <v>430</v>
      </c>
      <c r="C103" s="52" t="s">
        <v>431</v>
      </c>
      <c r="D103" s="53">
        <v>6130.97</v>
      </c>
      <c r="E103" s="53">
        <v>4464.16</v>
      </c>
      <c r="G103" s="40" t="str">
        <f t="shared" si="3"/>
        <v>820-Sampson County</v>
      </c>
      <c r="H103" s="55">
        <f t="shared" si="4"/>
        <v>6130.97</v>
      </c>
      <c r="I103" s="55">
        <f t="shared" si="5"/>
        <v>4464.16</v>
      </c>
    </row>
    <row r="104" spans="2:9" ht="13.8" customHeight="1" x14ac:dyDescent="0.3">
      <c r="B104" s="54" t="s">
        <v>432</v>
      </c>
      <c r="C104" s="52" t="s">
        <v>433</v>
      </c>
      <c r="D104" s="53">
        <v>5955.4</v>
      </c>
      <c r="E104" s="53">
        <v>4464.16</v>
      </c>
      <c r="G104" s="40" t="str">
        <f t="shared" si="3"/>
        <v>821-Clinton City</v>
      </c>
      <c r="H104" s="55">
        <f t="shared" si="4"/>
        <v>5955.4</v>
      </c>
      <c r="I104" s="55">
        <f t="shared" si="5"/>
        <v>4464.16</v>
      </c>
    </row>
    <row r="105" spans="2:9" ht="13.8" customHeight="1" x14ac:dyDescent="0.3">
      <c r="B105" s="54" t="s">
        <v>434</v>
      </c>
      <c r="C105" s="52" t="s">
        <v>435</v>
      </c>
      <c r="D105" s="53">
        <v>6467.58</v>
      </c>
      <c r="E105" s="53">
        <v>3203.69</v>
      </c>
      <c r="G105" s="40" t="str">
        <f t="shared" si="3"/>
        <v>830-Scotland County</v>
      </c>
      <c r="H105" s="55">
        <f t="shared" si="4"/>
        <v>6467.58</v>
      </c>
      <c r="I105" s="55">
        <f t="shared" si="5"/>
        <v>3203.69</v>
      </c>
    </row>
    <row r="106" spans="2:9" ht="13.8" customHeight="1" x14ac:dyDescent="0.3">
      <c r="B106" s="54" t="s">
        <v>436</v>
      </c>
      <c r="C106" s="52" t="s">
        <v>437</v>
      </c>
      <c r="D106" s="53">
        <v>5906.76</v>
      </c>
      <c r="E106" s="53">
        <v>3656.95</v>
      </c>
      <c r="G106" s="40" t="str">
        <f t="shared" si="3"/>
        <v>840-Stanly County</v>
      </c>
      <c r="H106" s="55">
        <f t="shared" si="4"/>
        <v>5906.76</v>
      </c>
      <c r="I106" s="55">
        <f t="shared" si="5"/>
        <v>3656.95</v>
      </c>
    </row>
    <row r="107" spans="2:9" ht="13.8" customHeight="1" x14ac:dyDescent="0.3">
      <c r="B107" s="54" t="s">
        <v>438</v>
      </c>
      <c r="C107" s="52" t="s">
        <v>439</v>
      </c>
      <c r="D107" s="53">
        <v>6141.86</v>
      </c>
      <c r="E107" s="53">
        <v>3006.64</v>
      </c>
      <c r="G107" s="40" t="str">
        <f t="shared" si="3"/>
        <v>850-Stokes County</v>
      </c>
      <c r="H107" s="55">
        <f t="shared" si="4"/>
        <v>6141.86</v>
      </c>
      <c r="I107" s="55">
        <f t="shared" si="5"/>
        <v>3006.64</v>
      </c>
    </row>
    <row r="108" spans="2:9" ht="13.8" customHeight="1" x14ac:dyDescent="0.3">
      <c r="B108" s="54" t="s">
        <v>440</v>
      </c>
      <c r="C108" s="52" t="s">
        <v>441</v>
      </c>
      <c r="D108" s="53">
        <v>5916.03</v>
      </c>
      <c r="E108" s="53">
        <v>4415.83</v>
      </c>
      <c r="G108" s="40" t="str">
        <f t="shared" si="3"/>
        <v>860-Surry County</v>
      </c>
      <c r="H108" s="55">
        <f t="shared" si="4"/>
        <v>5916.03</v>
      </c>
      <c r="I108" s="55">
        <f t="shared" si="5"/>
        <v>4415.83</v>
      </c>
    </row>
    <row r="109" spans="2:9" ht="13.8" customHeight="1" x14ac:dyDescent="0.3">
      <c r="B109" s="54" t="s">
        <v>442</v>
      </c>
      <c r="C109" s="52" t="s">
        <v>443</v>
      </c>
      <c r="D109" s="53">
        <v>6511.8499999999995</v>
      </c>
      <c r="E109" s="53">
        <v>4405.43</v>
      </c>
      <c r="G109" s="40" t="str">
        <f t="shared" si="3"/>
        <v>861-Elkin City</v>
      </c>
      <c r="H109" s="55">
        <f t="shared" si="4"/>
        <v>6511.8499999999995</v>
      </c>
      <c r="I109" s="55">
        <f t="shared" si="5"/>
        <v>4405.43</v>
      </c>
    </row>
    <row r="110" spans="2:9" ht="13.8" customHeight="1" x14ac:dyDescent="0.3">
      <c r="B110" s="54" t="s">
        <v>444</v>
      </c>
      <c r="C110" s="52" t="s">
        <v>445</v>
      </c>
      <c r="D110" s="53">
        <v>6126.8899999999994</v>
      </c>
      <c r="E110" s="53">
        <v>4464.16</v>
      </c>
      <c r="G110" s="40" t="str">
        <f t="shared" si="3"/>
        <v>862-Mount Airy City</v>
      </c>
      <c r="H110" s="55">
        <f t="shared" si="4"/>
        <v>6126.8899999999994</v>
      </c>
      <c r="I110" s="55">
        <f t="shared" si="5"/>
        <v>4464.16</v>
      </c>
    </row>
    <row r="111" spans="2:9" ht="13.8" customHeight="1" x14ac:dyDescent="0.3">
      <c r="B111" s="54" t="s">
        <v>446</v>
      </c>
      <c r="C111" s="52" t="s">
        <v>447</v>
      </c>
      <c r="D111" s="53">
        <v>6710.62</v>
      </c>
      <c r="E111" s="53">
        <v>3977.42</v>
      </c>
      <c r="G111" s="40" t="str">
        <f t="shared" si="3"/>
        <v>870-Swain County</v>
      </c>
      <c r="H111" s="55">
        <f t="shared" si="4"/>
        <v>6710.62</v>
      </c>
      <c r="I111" s="55">
        <f t="shared" si="5"/>
        <v>3977.42</v>
      </c>
    </row>
    <row r="112" spans="2:9" ht="13.8" customHeight="1" x14ac:dyDescent="0.3">
      <c r="B112" s="54" t="s">
        <v>448</v>
      </c>
      <c r="C112" s="52" t="s">
        <v>449</v>
      </c>
      <c r="D112" s="53">
        <v>5755.53</v>
      </c>
      <c r="E112" s="53">
        <v>4210.04</v>
      </c>
      <c r="G112" s="40" t="str">
        <f t="shared" si="3"/>
        <v>880-Transylvania County</v>
      </c>
      <c r="H112" s="55">
        <f t="shared" si="4"/>
        <v>5755.53</v>
      </c>
      <c r="I112" s="55">
        <f t="shared" si="5"/>
        <v>4210.04</v>
      </c>
    </row>
    <row r="113" spans="2:9" ht="13.8" customHeight="1" x14ac:dyDescent="0.3">
      <c r="B113" s="54" t="s">
        <v>450</v>
      </c>
      <c r="C113" s="52" t="s">
        <v>451</v>
      </c>
      <c r="D113" s="53">
        <v>11096.31</v>
      </c>
      <c r="E113" s="53">
        <v>4044.01</v>
      </c>
      <c r="G113" s="40" t="str">
        <f t="shared" si="3"/>
        <v>890-Tyrrell County</v>
      </c>
      <c r="H113" s="55">
        <f t="shared" si="4"/>
        <v>11096.31</v>
      </c>
      <c r="I113" s="55">
        <f t="shared" si="5"/>
        <v>4044.01</v>
      </c>
    </row>
    <row r="114" spans="2:9" ht="13.8" customHeight="1" x14ac:dyDescent="0.3">
      <c r="B114" s="54" t="s">
        <v>452</v>
      </c>
      <c r="C114" s="52" t="s">
        <v>453</v>
      </c>
      <c r="D114" s="53">
        <v>5255.29</v>
      </c>
      <c r="E114" s="53">
        <v>4464.16</v>
      </c>
      <c r="G114" s="40" t="str">
        <f t="shared" si="3"/>
        <v>900-Union County</v>
      </c>
      <c r="H114" s="55">
        <f t="shared" si="4"/>
        <v>5255.29</v>
      </c>
      <c r="I114" s="55">
        <f t="shared" si="5"/>
        <v>4464.16</v>
      </c>
    </row>
    <row r="115" spans="2:9" ht="13.8" customHeight="1" x14ac:dyDescent="0.3">
      <c r="B115" s="54" t="s">
        <v>454</v>
      </c>
      <c r="C115" s="52" t="s">
        <v>455</v>
      </c>
      <c r="D115" s="53">
        <v>6757.41</v>
      </c>
      <c r="E115" s="53">
        <v>4464.16</v>
      </c>
      <c r="G115" s="40" t="str">
        <f t="shared" si="3"/>
        <v>910-Vance County</v>
      </c>
      <c r="H115" s="55">
        <f t="shared" si="4"/>
        <v>6757.41</v>
      </c>
      <c r="I115" s="55">
        <f t="shared" si="5"/>
        <v>4464.16</v>
      </c>
    </row>
    <row r="116" spans="2:9" ht="13.8" customHeight="1" x14ac:dyDescent="0.3">
      <c r="B116" s="54" t="s">
        <v>456</v>
      </c>
      <c r="C116" s="175" t="s">
        <v>457</v>
      </c>
      <c r="D116" s="53">
        <v>5233.7299999999996</v>
      </c>
      <c r="E116" s="53">
        <v>4464.16</v>
      </c>
      <c r="G116" s="40" t="str">
        <f t="shared" si="3"/>
        <v>920-Wake County</v>
      </c>
      <c r="H116" s="55">
        <f t="shared" si="4"/>
        <v>5233.7299999999996</v>
      </c>
      <c r="I116" s="55">
        <f t="shared" si="5"/>
        <v>4464.16</v>
      </c>
    </row>
    <row r="117" spans="2:9" ht="13.8" customHeight="1" x14ac:dyDescent="0.3">
      <c r="B117" s="54" t="s">
        <v>458</v>
      </c>
      <c r="C117" s="52" t="s">
        <v>459</v>
      </c>
      <c r="D117" s="53">
        <v>7353.11</v>
      </c>
      <c r="E117" s="53">
        <v>3772.15</v>
      </c>
      <c r="G117" s="40" t="str">
        <f t="shared" si="3"/>
        <v>930-Warren County</v>
      </c>
      <c r="H117" s="55">
        <f t="shared" si="4"/>
        <v>7353.11</v>
      </c>
      <c r="I117" s="55">
        <f t="shared" si="5"/>
        <v>3772.15</v>
      </c>
    </row>
    <row r="118" spans="2:9" ht="13.8" customHeight="1" x14ac:dyDescent="0.3">
      <c r="B118" s="54" t="s">
        <v>460</v>
      </c>
      <c r="C118" s="52" t="s">
        <v>461</v>
      </c>
      <c r="D118" s="53">
        <v>8056.8</v>
      </c>
      <c r="E118" s="53">
        <v>4464.16</v>
      </c>
      <c r="G118" s="40" t="str">
        <f t="shared" si="3"/>
        <v>940-Washington County</v>
      </c>
      <c r="H118" s="55">
        <f t="shared" si="4"/>
        <v>8056.8</v>
      </c>
      <c r="I118" s="55">
        <f t="shared" si="5"/>
        <v>4464.16</v>
      </c>
    </row>
    <row r="119" spans="2:9" ht="13.8" customHeight="1" x14ac:dyDescent="0.3">
      <c r="B119" s="54" t="s">
        <v>462</v>
      </c>
      <c r="C119" s="52" t="s">
        <v>463</v>
      </c>
      <c r="D119" s="53">
        <v>5755.2</v>
      </c>
      <c r="E119" s="53">
        <v>3342.76</v>
      </c>
      <c r="G119" s="40" t="str">
        <f t="shared" si="3"/>
        <v>950-Watauga County</v>
      </c>
      <c r="H119" s="55">
        <f t="shared" si="4"/>
        <v>5755.2</v>
      </c>
      <c r="I119" s="55">
        <f t="shared" si="5"/>
        <v>3342.76</v>
      </c>
    </row>
    <row r="120" spans="2:9" ht="13.8" customHeight="1" x14ac:dyDescent="0.3">
      <c r="B120" s="54" t="s">
        <v>464</v>
      </c>
      <c r="C120" s="52" t="s">
        <v>465</v>
      </c>
      <c r="D120" s="53">
        <v>5842.33</v>
      </c>
      <c r="E120" s="53">
        <v>4311.0600000000004</v>
      </c>
      <c r="G120" s="40" t="str">
        <f t="shared" si="3"/>
        <v>960-Wayne County</v>
      </c>
      <c r="H120" s="55">
        <f t="shared" si="4"/>
        <v>5842.33</v>
      </c>
      <c r="I120" s="55">
        <f t="shared" si="5"/>
        <v>4311.0600000000004</v>
      </c>
    </row>
    <row r="121" spans="2:9" ht="13.8" customHeight="1" x14ac:dyDescent="0.3">
      <c r="B121" s="54" t="s">
        <v>466</v>
      </c>
      <c r="C121" s="52" t="s">
        <v>467</v>
      </c>
      <c r="D121" s="53">
        <v>5828.44</v>
      </c>
      <c r="E121" s="53">
        <v>4396.1499999999996</v>
      </c>
      <c r="G121" s="40" t="str">
        <f t="shared" si="3"/>
        <v>970-Wilkes County</v>
      </c>
      <c r="H121" s="55">
        <f t="shared" si="4"/>
        <v>5828.44</v>
      </c>
      <c r="I121" s="55">
        <f t="shared" si="5"/>
        <v>4396.1499999999996</v>
      </c>
    </row>
    <row r="122" spans="2:9" ht="13.8" customHeight="1" x14ac:dyDescent="0.3">
      <c r="B122" s="54" t="s">
        <v>468</v>
      </c>
      <c r="C122" s="52" t="s">
        <v>469</v>
      </c>
      <c r="D122" s="53">
        <v>5754.15</v>
      </c>
      <c r="E122" s="53">
        <v>4464.16</v>
      </c>
      <c r="G122" s="40" t="str">
        <f t="shared" si="3"/>
        <v>980-Wilson County</v>
      </c>
      <c r="H122" s="55">
        <f t="shared" si="4"/>
        <v>5754.15</v>
      </c>
      <c r="I122" s="55">
        <f t="shared" si="5"/>
        <v>4464.16</v>
      </c>
    </row>
    <row r="123" spans="2:9" ht="13.8" customHeight="1" x14ac:dyDescent="0.3">
      <c r="B123" s="54" t="s">
        <v>470</v>
      </c>
      <c r="C123" s="52" t="s">
        <v>471</v>
      </c>
      <c r="D123" s="53">
        <v>6175.96</v>
      </c>
      <c r="E123" s="53">
        <v>4030.98</v>
      </c>
      <c r="G123" s="40" t="str">
        <f t="shared" si="3"/>
        <v>990-Yadkin County</v>
      </c>
      <c r="H123" s="55">
        <f t="shared" si="4"/>
        <v>6175.96</v>
      </c>
      <c r="I123" s="55">
        <f t="shared" si="5"/>
        <v>4030.98</v>
      </c>
    </row>
    <row r="124" spans="2:9" ht="13.8" customHeight="1" x14ac:dyDescent="0.3">
      <c r="B124" s="54" t="s">
        <v>472</v>
      </c>
      <c r="C124" s="52" t="s">
        <v>473</v>
      </c>
      <c r="D124" s="53">
        <v>6953.16</v>
      </c>
      <c r="E124" s="53">
        <v>3982.32</v>
      </c>
      <c r="G124" s="40" t="str">
        <f t="shared" si="3"/>
        <v>995-Yancey County</v>
      </c>
      <c r="H124" s="55">
        <f t="shared" si="4"/>
        <v>6953.16</v>
      </c>
      <c r="I124" s="55">
        <f t="shared" si="5"/>
        <v>3982.32</v>
      </c>
    </row>
    <row r="125" spans="2:9" x14ac:dyDescent="0.3">
      <c r="D125" s="55"/>
      <c r="E125" s="55"/>
    </row>
    <row r="126" spans="2:9" x14ac:dyDescent="0.3">
      <c r="D126" s="56"/>
      <c r="E126" s="55"/>
    </row>
    <row r="128" spans="2:9" x14ac:dyDescent="0.3">
      <c r="B128" s="57" t="s">
        <v>474</v>
      </c>
    </row>
    <row r="129" spans="2:5" x14ac:dyDescent="0.3">
      <c r="B129" s="57"/>
    </row>
    <row r="136" spans="2:5" x14ac:dyDescent="0.3">
      <c r="C136" s="58"/>
    </row>
    <row r="138" spans="2:5" x14ac:dyDescent="0.3">
      <c r="C138" s="47"/>
      <c r="E138" s="59"/>
    </row>
    <row r="139" spans="2:5" x14ac:dyDescent="0.3">
      <c r="C139" s="60"/>
      <c r="E139" s="61"/>
    </row>
    <row r="140" spans="2:5" x14ac:dyDescent="0.3">
      <c r="C140" s="60"/>
      <c r="E140" s="61"/>
    </row>
    <row r="141" spans="2:5" x14ac:dyDescent="0.3">
      <c r="C141" s="60"/>
      <c r="E141" s="61"/>
    </row>
    <row r="142" spans="2:5" x14ac:dyDescent="0.3">
      <c r="C142" s="60"/>
      <c r="E142" s="61"/>
    </row>
    <row r="143" spans="2:5" x14ac:dyDescent="0.3">
      <c r="C143" s="60"/>
      <c r="E143" s="61"/>
    </row>
    <row r="144" spans="2:5" x14ac:dyDescent="0.3">
      <c r="C144" s="60"/>
      <c r="E144" s="61"/>
    </row>
    <row r="145" spans="3:5" x14ac:dyDescent="0.3">
      <c r="C145" s="47"/>
      <c r="E145" s="62"/>
    </row>
    <row r="146" spans="3:5" x14ac:dyDescent="0.3">
      <c r="E146" s="62"/>
    </row>
    <row r="147" spans="3:5" x14ac:dyDescent="0.3">
      <c r="C147" s="47"/>
      <c r="E147" s="62"/>
    </row>
    <row r="148" spans="3:5" x14ac:dyDescent="0.3">
      <c r="C148" s="47"/>
      <c r="E148" s="62"/>
    </row>
    <row r="149" spans="3:5" x14ac:dyDescent="0.3">
      <c r="C149" s="40"/>
      <c r="D149" s="62"/>
      <c r="E149" s="63"/>
    </row>
    <row r="150" spans="3:5" x14ac:dyDescent="0.3">
      <c r="C150" s="40"/>
      <c r="D150" s="62"/>
      <c r="E150" s="62"/>
    </row>
    <row r="151" spans="3:5" x14ac:dyDescent="0.3">
      <c r="C151" s="40"/>
      <c r="D151" s="62"/>
      <c r="E151" s="62"/>
    </row>
    <row r="152" spans="3:5" x14ac:dyDescent="0.3">
      <c r="C152" s="40"/>
      <c r="D152" s="62"/>
      <c r="E152" s="62"/>
    </row>
    <row r="153" spans="3:5" x14ac:dyDescent="0.3">
      <c r="C153" s="40"/>
      <c r="D153" s="62"/>
      <c r="E153" s="62"/>
    </row>
    <row r="154" spans="3:5" x14ac:dyDescent="0.3">
      <c r="E154" s="62"/>
    </row>
    <row r="155" spans="3:5" x14ac:dyDescent="0.3">
      <c r="C155" s="47"/>
      <c r="E155" s="62"/>
    </row>
    <row r="156" spans="3:5" x14ac:dyDescent="0.3">
      <c r="C156" s="47"/>
      <c r="E156" s="62"/>
    </row>
    <row r="157" spans="3:5" x14ac:dyDescent="0.3">
      <c r="C157" s="47"/>
      <c r="E157" s="62"/>
    </row>
    <row r="158" spans="3:5" x14ac:dyDescent="0.3">
      <c r="C158" s="47"/>
      <c r="E158" s="62"/>
    </row>
    <row r="159" spans="3:5" x14ac:dyDescent="0.3">
      <c r="E159" s="62"/>
    </row>
    <row r="160" spans="3:5" x14ac:dyDescent="0.3">
      <c r="C160" s="58"/>
      <c r="E160" s="62"/>
    </row>
    <row r="161" spans="3:5" x14ac:dyDescent="0.3">
      <c r="E161" s="62"/>
    </row>
    <row r="162" spans="3:5" x14ac:dyDescent="0.3">
      <c r="C162" s="47"/>
      <c r="E162" s="62"/>
    </row>
    <row r="163" spans="3:5" x14ac:dyDescent="0.3">
      <c r="C163" s="60"/>
      <c r="E163" s="62"/>
    </row>
    <row r="164" spans="3:5" x14ac:dyDescent="0.3">
      <c r="C164" s="60"/>
      <c r="E164" s="62"/>
    </row>
    <row r="165" spans="3:5" x14ac:dyDescent="0.3">
      <c r="C165" s="47"/>
      <c r="E165" s="62"/>
    </row>
    <row r="166" spans="3:5" x14ac:dyDescent="0.3">
      <c r="E166" s="62"/>
    </row>
    <row r="167" spans="3:5" x14ac:dyDescent="0.3">
      <c r="C167" s="47"/>
      <c r="E167" s="62"/>
    </row>
    <row r="168" spans="3:5" x14ac:dyDescent="0.3">
      <c r="C168" s="47"/>
      <c r="E168" s="62"/>
    </row>
    <row r="169" spans="3:5" x14ac:dyDescent="0.3">
      <c r="C169" s="40"/>
      <c r="D169" s="62"/>
      <c r="E169" s="62"/>
    </row>
    <row r="170" spans="3:5" x14ac:dyDescent="0.3">
      <c r="C170" s="40"/>
      <c r="D170" s="62"/>
      <c r="E170" s="62"/>
    </row>
    <row r="171" spans="3:5" x14ac:dyDescent="0.3">
      <c r="C171" s="40"/>
      <c r="D171" s="62"/>
      <c r="E171" s="62"/>
    </row>
    <row r="172" spans="3:5" x14ac:dyDescent="0.3">
      <c r="C172" s="40"/>
      <c r="D172" s="62"/>
      <c r="E172" s="62"/>
    </row>
    <row r="173" spans="3:5" x14ac:dyDescent="0.3">
      <c r="E173" s="62"/>
    </row>
    <row r="174" spans="3:5" x14ac:dyDescent="0.3">
      <c r="E174" s="62"/>
    </row>
    <row r="175" spans="3:5" x14ac:dyDescent="0.3">
      <c r="E175" s="62"/>
    </row>
    <row r="176" spans="3:5" x14ac:dyDescent="0.3">
      <c r="E176" s="62"/>
    </row>
    <row r="177" spans="5:5" x14ac:dyDescent="0.3">
      <c r="E177" s="62"/>
    </row>
    <row r="178" spans="5:5" x14ac:dyDescent="0.3">
      <c r="E178" s="62"/>
    </row>
    <row r="179" spans="5:5" x14ac:dyDescent="0.3">
      <c r="E179" s="62"/>
    </row>
    <row r="180" spans="5:5" x14ac:dyDescent="0.3">
      <c r="E180" s="62"/>
    </row>
    <row r="181" spans="5:5" x14ac:dyDescent="0.3">
      <c r="E181" s="62"/>
    </row>
    <row r="182" spans="5:5" x14ac:dyDescent="0.3">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99060</xdr:colOff>
                <xdr:row>0</xdr:row>
                <xdr:rowOff>53340</xdr:rowOff>
              </from>
              <to>
                <xdr:col>1</xdr:col>
                <xdr:colOff>419100</xdr:colOff>
                <xdr:row>3</xdr:row>
                <xdr:rowOff>91440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defaultColWidth="9.21875" defaultRowHeight="13.8" x14ac:dyDescent="0.25"/>
  <cols>
    <col min="1" max="1" width="23.44140625" style="18" customWidth="1"/>
    <col min="2" max="2" width="37.77734375" style="33" bestFit="1" customWidth="1"/>
    <col min="3" max="3" width="20.77734375" style="33" bestFit="1" customWidth="1"/>
    <col min="4" max="4" width="9.21875" style="18"/>
    <col min="5" max="5" width="21.5546875" style="18" bestFit="1" customWidth="1"/>
    <col min="6" max="6" width="22.77734375" style="18" bestFit="1" customWidth="1"/>
    <col min="7" max="16384" width="9.21875" style="18"/>
  </cols>
  <sheetData>
    <row r="1" spans="1:6" ht="18" x14ac:dyDescent="0.35">
      <c r="A1" s="269" t="s">
        <v>234</v>
      </c>
      <c r="B1" s="269"/>
      <c r="C1" s="269"/>
    </row>
    <row r="3" spans="1:6" s="37" customFormat="1" x14ac:dyDescent="0.25">
      <c r="A3" s="35" t="s">
        <v>116</v>
      </c>
      <c r="B3" s="36" t="s">
        <v>117</v>
      </c>
      <c r="C3" s="36" t="s">
        <v>118</v>
      </c>
      <c r="E3" s="36" t="s">
        <v>503</v>
      </c>
      <c r="F3" s="36" t="s">
        <v>502</v>
      </c>
    </row>
    <row r="4" spans="1:6" x14ac:dyDescent="0.25">
      <c r="A4" s="18" t="s">
        <v>119</v>
      </c>
      <c r="B4" s="34">
        <v>1762</v>
      </c>
      <c r="C4" s="34"/>
      <c r="E4" s="18" t="str">
        <f>A4</f>
        <v>010-Alamance-Burlington</v>
      </c>
      <c r="F4" s="136">
        <f>B4+C4</f>
        <v>1762</v>
      </c>
    </row>
    <row r="5" spans="1:6" x14ac:dyDescent="0.25">
      <c r="A5" s="18" t="s">
        <v>120</v>
      </c>
      <c r="B5" s="34">
        <v>1346</v>
      </c>
      <c r="C5" s="34"/>
      <c r="E5" s="18" t="str">
        <f t="shared" ref="E5:E68" si="0">A5</f>
        <v>020-Alexander</v>
      </c>
      <c r="F5" s="136">
        <f t="shared" ref="F5:F68" si="1">B5+C5</f>
        <v>1346</v>
      </c>
    </row>
    <row r="6" spans="1:6" x14ac:dyDescent="0.25">
      <c r="A6" s="18" t="s">
        <v>121</v>
      </c>
      <c r="B6" s="34">
        <v>2036</v>
      </c>
      <c r="C6" s="34"/>
      <c r="E6" s="18" t="str">
        <f t="shared" si="0"/>
        <v>030-Alleghany</v>
      </c>
      <c r="F6" s="136">
        <f t="shared" si="1"/>
        <v>2036</v>
      </c>
    </row>
    <row r="7" spans="1:6" x14ac:dyDescent="0.25">
      <c r="A7" s="18" t="s">
        <v>122</v>
      </c>
      <c r="B7" s="34">
        <v>1266</v>
      </c>
      <c r="C7" s="34"/>
      <c r="E7" s="18" t="str">
        <f t="shared" si="0"/>
        <v>040-Anson</v>
      </c>
      <c r="F7" s="136">
        <f t="shared" si="1"/>
        <v>1266</v>
      </c>
    </row>
    <row r="8" spans="1:6" x14ac:dyDescent="0.25">
      <c r="A8" s="18" t="s">
        <v>123</v>
      </c>
      <c r="B8" s="34">
        <v>1692</v>
      </c>
      <c r="C8" s="34"/>
      <c r="E8" s="18" t="str">
        <f t="shared" si="0"/>
        <v>050-Ashe</v>
      </c>
      <c r="F8" s="136">
        <f t="shared" si="1"/>
        <v>1692</v>
      </c>
    </row>
    <row r="9" spans="1:6" x14ac:dyDescent="0.25">
      <c r="A9" s="18" t="s">
        <v>124</v>
      </c>
      <c r="B9" s="34">
        <v>2434</v>
      </c>
      <c r="C9" s="34"/>
      <c r="E9" s="18" t="str">
        <f t="shared" si="0"/>
        <v>060-Avery</v>
      </c>
      <c r="F9" s="136">
        <f t="shared" si="1"/>
        <v>2434</v>
      </c>
    </row>
    <row r="10" spans="1:6" x14ac:dyDescent="0.25">
      <c r="A10" s="18" t="s">
        <v>125</v>
      </c>
      <c r="B10" s="34">
        <v>3000</v>
      </c>
      <c r="C10" s="34"/>
      <c r="E10" s="18" t="str">
        <f t="shared" si="0"/>
        <v>070-Beaufort</v>
      </c>
      <c r="F10" s="136">
        <f t="shared" si="1"/>
        <v>3000</v>
      </c>
    </row>
    <row r="11" spans="1:6" x14ac:dyDescent="0.25">
      <c r="A11" s="18" t="s">
        <v>126</v>
      </c>
      <c r="B11" s="34">
        <v>1402</v>
      </c>
      <c r="C11" s="34"/>
      <c r="E11" s="18" t="str">
        <f t="shared" si="0"/>
        <v>080-Bertie</v>
      </c>
      <c r="F11" s="136">
        <f t="shared" si="1"/>
        <v>1402</v>
      </c>
    </row>
    <row r="12" spans="1:6" x14ac:dyDescent="0.25">
      <c r="A12" s="18" t="s">
        <v>127</v>
      </c>
      <c r="B12" s="34">
        <v>1477</v>
      </c>
      <c r="C12" s="34"/>
      <c r="E12" s="18" t="str">
        <f t="shared" si="0"/>
        <v>090-Bladen</v>
      </c>
      <c r="F12" s="136">
        <f t="shared" si="1"/>
        <v>1477</v>
      </c>
    </row>
    <row r="13" spans="1:6" x14ac:dyDescent="0.25">
      <c r="A13" s="18" t="s">
        <v>128</v>
      </c>
      <c r="B13" s="34">
        <v>2262</v>
      </c>
      <c r="C13" s="34"/>
      <c r="E13" s="18" t="str">
        <f t="shared" si="0"/>
        <v>100-Brunswick</v>
      </c>
      <c r="F13" s="136">
        <f t="shared" si="1"/>
        <v>2262</v>
      </c>
    </row>
    <row r="14" spans="1:6" x14ac:dyDescent="0.25">
      <c r="A14" s="18" t="s">
        <v>129</v>
      </c>
      <c r="B14" s="34">
        <v>2507</v>
      </c>
      <c r="C14" s="34"/>
      <c r="E14" s="18" t="str">
        <f t="shared" si="0"/>
        <v>110-Buncombe</v>
      </c>
      <c r="F14" s="136">
        <f t="shared" si="1"/>
        <v>2507</v>
      </c>
    </row>
    <row r="15" spans="1:6" x14ac:dyDescent="0.25">
      <c r="A15" s="18" t="s">
        <v>130</v>
      </c>
      <c r="B15" s="34">
        <v>2396</v>
      </c>
      <c r="C15" s="34">
        <v>1718</v>
      </c>
      <c r="E15" s="18" t="str">
        <f t="shared" si="0"/>
        <v>111-Asheville City</v>
      </c>
      <c r="F15" s="136">
        <f t="shared" si="1"/>
        <v>4114</v>
      </c>
    </row>
    <row r="16" spans="1:6" x14ac:dyDescent="0.25">
      <c r="A16" s="18" t="s">
        <v>131</v>
      </c>
      <c r="B16" s="34">
        <v>1285</v>
      </c>
      <c r="C16" s="34"/>
      <c r="E16" s="18" t="str">
        <f t="shared" si="0"/>
        <v>120-Burke</v>
      </c>
      <c r="F16" s="136">
        <f t="shared" si="1"/>
        <v>1285</v>
      </c>
    </row>
    <row r="17" spans="1:6" x14ac:dyDescent="0.25">
      <c r="A17" s="18" t="s">
        <v>132</v>
      </c>
      <c r="B17" s="34">
        <v>1790</v>
      </c>
      <c r="C17" s="34"/>
      <c r="E17" s="18" t="str">
        <f t="shared" si="0"/>
        <v>130-Cabarrus</v>
      </c>
      <c r="F17" s="136">
        <f t="shared" si="1"/>
        <v>1790</v>
      </c>
    </row>
    <row r="18" spans="1:6" x14ac:dyDescent="0.25">
      <c r="A18" s="18" t="s">
        <v>133</v>
      </c>
      <c r="B18" s="34">
        <v>1976</v>
      </c>
      <c r="C18" s="34"/>
      <c r="E18" s="18" t="str">
        <f t="shared" si="0"/>
        <v>132-Kannapolis City</v>
      </c>
      <c r="F18" s="136">
        <f t="shared" si="1"/>
        <v>1976</v>
      </c>
    </row>
    <row r="19" spans="1:6" x14ac:dyDescent="0.25">
      <c r="A19" s="18" t="s">
        <v>134</v>
      </c>
      <c r="B19" s="34">
        <v>1313</v>
      </c>
      <c r="C19" s="34"/>
      <c r="E19" s="18" t="str">
        <f t="shared" si="0"/>
        <v>140-Caldwell</v>
      </c>
      <c r="F19" s="136">
        <f t="shared" si="1"/>
        <v>1313</v>
      </c>
    </row>
    <row r="20" spans="1:6" x14ac:dyDescent="0.25">
      <c r="A20" s="18" t="s">
        <v>135</v>
      </c>
      <c r="B20" s="34">
        <v>1399</v>
      </c>
      <c r="C20" s="34"/>
      <c r="E20" s="18" t="str">
        <f t="shared" si="0"/>
        <v>150-Camden</v>
      </c>
      <c r="F20" s="136">
        <f t="shared" si="1"/>
        <v>1399</v>
      </c>
    </row>
    <row r="21" spans="1:6" x14ac:dyDescent="0.25">
      <c r="A21" s="18" t="s">
        <v>136</v>
      </c>
      <c r="B21" s="34">
        <v>2695</v>
      </c>
      <c r="C21" s="34"/>
      <c r="E21" s="18" t="str">
        <f t="shared" si="0"/>
        <v>160-Carteret</v>
      </c>
      <c r="F21" s="136">
        <f t="shared" si="1"/>
        <v>2695</v>
      </c>
    </row>
    <row r="22" spans="1:6" x14ac:dyDescent="0.25">
      <c r="A22" s="18" t="s">
        <v>137</v>
      </c>
      <c r="B22" s="34">
        <v>920</v>
      </c>
      <c r="C22" s="34"/>
      <c r="E22" s="18" t="str">
        <f t="shared" si="0"/>
        <v>170-Caswell</v>
      </c>
      <c r="F22" s="136">
        <f t="shared" si="1"/>
        <v>920</v>
      </c>
    </row>
    <row r="23" spans="1:6" x14ac:dyDescent="0.25">
      <c r="A23" s="18" t="s">
        <v>138</v>
      </c>
      <c r="B23" s="34">
        <v>1647</v>
      </c>
      <c r="C23" s="34"/>
      <c r="E23" s="18" t="str">
        <f t="shared" si="0"/>
        <v>180-Catawba</v>
      </c>
      <c r="F23" s="136">
        <f t="shared" si="1"/>
        <v>1647</v>
      </c>
    </row>
    <row r="24" spans="1:6" x14ac:dyDescent="0.25">
      <c r="A24" s="18" t="s">
        <v>139</v>
      </c>
      <c r="B24" s="34">
        <v>1647</v>
      </c>
      <c r="C24" s="34"/>
      <c r="E24" s="18" t="str">
        <f t="shared" si="0"/>
        <v>181-Hickory City</v>
      </c>
      <c r="F24" s="136">
        <f t="shared" si="1"/>
        <v>1647</v>
      </c>
    </row>
    <row r="25" spans="1:6" x14ac:dyDescent="0.25">
      <c r="A25" s="18" t="s">
        <v>140</v>
      </c>
      <c r="B25" s="34">
        <v>1647</v>
      </c>
      <c r="C25" s="34"/>
      <c r="E25" s="18" t="str">
        <f t="shared" si="0"/>
        <v>182-Newton City</v>
      </c>
      <c r="F25" s="136">
        <f t="shared" si="1"/>
        <v>1647</v>
      </c>
    </row>
    <row r="26" spans="1:6" x14ac:dyDescent="0.25">
      <c r="A26" s="18" t="s">
        <v>141</v>
      </c>
      <c r="B26" s="34">
        <v>3362</v>
      </c>
      <c r="C26" s="34"/>
      <c r="E26" s="18" t="str">
        <f t="shared" si="0"/>
        <v>190-Chatham</v>
      </c>
      <c r="F26" s="136">
        <f t="shared" si="1"/>
        <v>3362</v>
      </c>
    </row>
    <row r="27" spans="1:6" x14ac:dyDescent="0.25">
      <c r="A27" s="18" t="s">
        <v>142</v>
      </c>
      <c r="B27" s="34">
        <v>1994</v>
      </c>
      <c r="C27" s="34"/>
      <c r="E27" s="18" t="str">
        <f t="shared" si="0"/>
        <v>200-Cherokee</v>
      </c>
      <c r="F27" s="136">
        <f t="shared" si="1"/>
        <v>1994</v>
      </c>
    </row>
    <row r="28" spans="1:6" x14ac:dyDescent="0.25">
      <c r="A28" s="18" t="s">
        <v>143</v>
      </c>
      <c r="B28" s="34">
        <v>1805</v>
      </c>
      <c r="C28" s="34"/>
      <c r="E28" s="18" t="str">
        <f t="shared" si="0"/>
        <v>210-Chowan</v>
      </c>
      <c r="F28" s="136">
        <f t="shared" si="1"/>
        <v>1805</v>
      </c>
    </row>
    <row r="29" spans="1:6" x14ac:dyDescent="0.25">
      <c r="A29" s="18" t="s">
        <v>144</v>
      </c>
      <c r="B29" s="34">
        <v>1028</v>
      </c>
      <c r="C29" s="34"/>
      <c r="E29" s="18" t="str">
        <f t="shared" si="0"/>
        <v>220-Clay</v>
      </c>
      <c r="F29" s="136">
        <f t="shared" si="1"/>
        <v>1028</v>
      </c>
    </row>
    <row r="30" spans="1:6" x14ac:dyDescent="0.25">
      <c r="A30" s="18" t="s">
        <v>145</v>
      </c>
      <c r="B30" s="34">
        <v>682</v>
      </c>
      <c r="C30" s="34">
        <v>1475</v>
      </c>
      <c r="E30" s="18" t="str">
        <f t="shared" si="0"/>
        <v>230-Cleveland</v>
      </c>
      <c r="F30" s="136">
        <f t="shared" si="1"/>
        <v>2157</v>
      </c>
    </row>
    <row r="31" spans="1:6" x14ac:dyDescent="0.25">
      <c r="A31" s="18" t="s">
        <v>146</v>
      </c>
      <c r="B31" s="34">
        <v>872</v>
      </c>
      <c r="C31" s="34"/>
      <c r="E31" s="18" t="str">
        <f t="shared" si="0"/>
        <v>240-Columbus</v>
      </c>
      <c r="F31" s="136">
        <f t="shared" si="1"/>
        <v>872</v>
      </c>
    </row>
    <row r="32" spans="1:6" x14ac:dyDescent="0.25">
      <c r="A32" s="18" t="s">
        <v>147</v>
      </c>
      <c r="B32" s="34">
        <v>973</v>
      </c>
      <c r="C32" s="34"/>
      <c r="E32" s="18" t="str">
        <f t="shared" si="0"/>
        <v>241-Whiteville City</v>
      </c>
      <c r="F32" s="136">
        <f t="shared" si="1"/>
        <v>973</v>
      </c>
    </row>
    <row r="33" spans="1:6" x14ac:dyDescent="0.25">
      <c r="A33" s="18" t="s">
        <v>148</v>
      </c>
      <c r="B33" s="34">
        <v>1723</v>
      </c>
      <c r="C33" s="34"/>
      <c r="E33" s="18" t="str">
        <f t="shared" si="0"/>
        <v>250-Craven</v>
      </c>
      <c r="F33" s="136">
        <f t="shared" si="1"/>
        <v>1723</v>
      </c>
    </row>
    <row r="34" spans="1:6" x14ac:dyDescent="0.25">
      <c r="A34" s="18" t="s">
        <v>149</v>
      </c>
      <c r="B34" s="34">
        <v>1616</v>
      </c>
      <c r="C34" s="34"/>
      <c r="E34" s="18" t="str">
        <f t="shared" si="0"/>
        <v>260-Cumberland</v>
      </c>
      <c r="F34" s="136">
        <f t="shared" si="1"/>
        <v>1616</v>
      </c>
    </row>
    <row r="35" spans="1:6" x14ac:dyDescent="0.25">
      <c r="A35" s="18" t="s">
        <v>150</v>
      </c>
      <c r="B35" s="34">
        <v>2557</v>
      </c>
      <c r="C35" s="34"/>
      <c r="E35" s="18" t="str">
        <f t="shared" si="0"/>
        <v>270-Currituck</v>
      </c>
      <c r="F35" s="136">
        <f t="shared" si="1"/>
        <v>2557</v>
      </c>
    </row>
    <row r="36" spans="1:6" x14ac:dyDescent="0.25">
      <c r="A36" s="18" t="s">
        <v>151</v>
      </c>
      <c r="B36" s="34">
        <v>4326</v>
      </c>
      <c r="C36" s="34"/>
      <c r="E36" s="18" t="str">
        <f t="shared" si="0"/>
        <v>280-Dare</v>
      </c>
      <c r="F36" s="136">
        <f t="shared" si="1"/>
        <v>4326</v>
      </c>
    </row>
    <row r="37" spans="1:6" x14ac:dyDescent="0.25">
      <c r="A37" s="18" t="s">
        <v>152</v>
      </c>
      <c r="B37" s="34">
        <v>1216</v>
      </c>
      <c r="C37" s="34"/>
      <c r="E37" s="18" t="str">
        <f t="shared" si="0"/>
        <v>290-Davidson</v>
      </c>
      <c r="F37" s="136">
        <f t="shared" si="1"/>
        <v>1216</v>
      </c>
    </row>
    <row r="38" spans="1:6" x14ac:dyDescent="0.25">
      <c r="A38" s="18" t="s">
        <v>153</v>
      </c>
      <c r="B38" s="34">
        <v>1188</v>
      </c>
      <c r="C38" s="34">
        <v>478</v>
      </c>
      <c r="E38" s="18" t="str">
        <f t="shared" si="0"/>
        <v>291-Lexington City</v>
      </c>
      <c r="F38" s="136">
        <f t="shared" si="1"/>
        <v>1666</v>
      </c>
    </row>
    <row r="39" spans="1:6" x14ac:dyDescent="0.25">
      <c r="A39" s="18" t="s">
        <v>154</v>
      </c>
      <c r="B39" s="34">
        <v>1213</v>
      </c>
      <c r="C39" s="34"/>
      <c r="E39" s="18" t="str">
        <f t="shared" si="0"/>
        <v>292-Thomasville City</v>
      </c>
      <c r="F39" s="136">
        <f t="shared" si="1"/>
        <v>1213</v>
      </c>
    </row>
    <row r="40" spans="1:6" x14ac:dyDescent="0.25">
      <c r="A40" s="18" t="s">
        <v>155</v>
      </c>
      <c r="B40" s="34">
        <v>1918</v>
      </c>
      <c r="C40" s="34"/>
      <c r="E40" s="18" t="str">
        <f t="shared" si="0"/>
        <v>300-Davie</v>
      </c>
      <c r="F40" s="136">
        <f t="shared" si="1"/>
        <v>1918</v>
      </c>
    </row>
    <row r="41" spans="1:6" x14ac:dyDescent="0.25">
      <c r="A41" s="18" t="s">
        <v>156</v>
      </c>
      <c r="B41" s="34">
        <v>961</v>
      </c>
      <c r="C41" s="34"/>
      <c r="E41" s="18" t="str">
        <f t="shared" si="0"/>
        <v>310-Duplin</v>
      </c>
      <c r="F41" s="136">
        <f t="shared" si="1"/>
        <v>961</v>
      </c>
    </row>
    <row r="42" spans="1:6" x14ac:dyDescent="0.25">
      <c r="A42" s="18" t="s">
        <v>157</v>
      </c>
      <c r="B42" s="34">
        <v>3512</v>
      </c>
      <c r="C42" s="34"/>
      <c r="E42" s="18" t="str">
        <f t="shared" si="0"/>
        <v>320-Durham Public</v>
      </c>
      <c r="F42" s="136">
        <f t="shared" si="1"/>
        <v>3512</v>
      </c>
    </row>
    <row r="43" spans="1:6" x14ac:dyDescent="0.25">
      <c r="A43" s="18" t="s">
        <v>158</v>
      </c>
      <c r="B43" s="34">
        <v>1157</v>
      </c>
      <c r="C43" s="34">
        <v>1157</v>
      </c>
      <c r="E43" s="18" t="str">
        <f t="shared" si="0"/>
        <v>330-Edgecombe</v>
      </c>
      <c r="F43" s="136">
        <f t="shared" si="1"/>
        <v>2314</v>
      </c>
    </row>
    <row r="44" spans="1:6" x14ac:dyDescent="0.25">
      <c r="A44" s="18" t="s">
        <v>159</v>
      </c>
      <c r="B44" s="34">
        <v>2088</v>
      </c>
      <c r="C44" s="34"/>
      <c r="E44" s="18" t="str">
        <f t="shared" si="0"/>
        <v>340-Forsyth</v>
      </c>
      <c r="F44" s="136">
        <f t="shared" si="1"/>
        <v>2088</v>
      </c>
    </row>
    <row r="45" spans="1:6" x14ac:dyDescent="0.25">
      <c r="A45" s="32" t="s">
        <v>160</v>
      </c>
      <c r="B45" s="176">
        <v>1811</v>
      </c>
      <c r="C45" s="34"/>
      <c r="E45" s="18" t="str">
        <f t="shared" si="0"/>
        <v>350-Franklin</v>
      </c>
      <c r="F45" s="136">
        <f t="shared" si="1"/>
        <v>1811</v>
      </c>
    </row>
    <row r="46" spans="1:6" x14ac:dyDescent="0.25">
      <c r="A46" s="18" t="s">
        <v>161</v>
      </c>
      <c r="B46" s="34">
        <v>1449</v>
      </c>
      <c r="C46" s="34"/>
      <c r="E46" s="18" t="str">
        <f t="shared" si="0"/>
        <v>360-Gaston</v>
      </c>
      <c r="F46" s="136">
        <f t="shared" si="1"/>
        <v>1449</v>
      </c>
    </row>
    <row r="47" spans="1:6" x14ac:dyDescent="0.25">
      <c r="A47" s="18" t="s">
        <v>162</v>
      </c>
      <c r="B47" s="34">
        <v>1703</v>
      </c>
      <c r="C47" s="34"/>
      <c r="E47" s="18" t="str">
        <f t="shared" si="0"/>
        <v>370-Gates</v>
      </c>
      <c r="F47" s="136">
        <f t="shared" si="1"/>
        <v>1703</v>
      </c>
    </row>
    <row r="48" spans="1:6" x14ac:dyDescent="0.25">
      <c r="A48" s="18" t="s">
        <v>163</v>
      </c>
      <c r="B48" s="34">
        <v>868</v>
      </c>
      <c r="C48" s="34"/>
      <c r="E48" s="18" t="str">
        <f t="shared" si="0"/>
        <v>380-Graham</v>
      </c>
      <c r="F48" s="136">
        <f t="shared" si="1"/>
        <v>868</v>
      </c>
    </row>
    <row r="49" spans="1:6" x14ac:dyDescent="0.25">
      <c r="A49" s="18" t="s">
        <v>164</v>
      </c>
      <c r="B49" s="34">
        <v>1755</v>
      </c>
      <c r="C49" s="34"/>
      <c r="E49" s="18" t="str">
        <f t="shared" si="0"/>
        <v>390-Granville</v>
      </c>
      <c r="F49" s="136">
        <f t="shared" si="1"/>
        <v>1755</v>
      </c>
    </row>
    <row r="50" spans="1:6" x14ac:dyDescent="0.25">
      <c r="A50" s="18" t="s">
        <v>165</v>
      </c>
      <c r="B50" s="34">
        <v>806</v>
      </c>
      <c r="C50" s="34"/>
      <c r="E50" s="18" t="str">
        <f t="shared" si="0"/>
        <v>400-Greene</v>
      </c>
      <c r="F50" s="136">
        <f t="shared" si="1"/>
        <v>806</v>
      </c>
    </row>
    <row r="51" spans="1:6" x14ac:dyDescent="0.25">
      <c r="A51" s="18" t="s">
        <v>166</v>
      </c>
      <c r="B51" s="34">
        <v>2526</v>
      </c>
      <c r="C51" s="34"/>
      <c r="E51" s="18" t="str">
        <f t="shared" si="0"/>
        <v>410-Guilford</v>
      </c>
      <c r="F51" s="136">
        <f t="shared" si="1"/>
        <v>2526</v>
      </c>
    </row>
    <row r="52" spans="1:6" x14ac:dyDescent="0.25">
      <c r="A52" s="18" t="s">
        <v>167</v>
      </c>
      <c r="B52" s="34">
        <v>731</v>
      </c>
      <c r="C52" s="34"/>
      <c r="E52" s="18" t="str">
        <f t="shared" si="0"/>
        <v>420-Halifax</v>
      </c>
      <c r="F52" s="136">
        <f t="shared" si="1"/>
        <v>731</v>
      </c>
    </row>
    <row r="53" spans="1:6" x14ac:dyDescent="0.25">
      <c r="A53" s="18" t="s">
        <v>168</v>
      </c>
      <c r="B53" s="34">
        <v>729</v>
      </c>
      <c r="C53" s="34">
        <v>73</v>
      </c>
      <c r="E53" s="18" t="str">
        <f t="shared" si="0"/>
        <v>421-Roanoke Rapids City</v>
      </c>
      <c r="F53" s="136">
        <f t="shared" si="1"/>
        <v>802</v>
      </c>
    </row>
    <row r="54" spans="1:6" x14ac:dyDescent="0.25">
      <c r="A54" s="18" t="s">
        <v>169</v>
      </c>
      <c r="B54" s="34">
        <v>786</v>
      </c>
      <c r="C54" s="34">
        <v>1936</v>
      </c>
      <c r="E54" s="18" t="str">
        <f t="shared" si="0"/>
        <v>422-Weldon City</v>
      </c>
      <c r="F54" s="136">
        <f t="shared" si="1"/>
        <v>2722</v>
      </c>
    </row>
    <row r="55" spans="1:6" x14ac:dyDescent="0.25">
      <c r="A55" s="18" t="s">
        <v>170</v>
      </c>
      <c r="B55" s="34">
        <v>1132</v>
      </c>
      <c r="C55" s="34"/>
      <c r="E55" s="18" t="str">
        <f t="shared" si="0"/>
        <v>430-Harnett</v>
      </c>
      <c r="F55" s="136">
        <f t="shared" si="1"/>
        <v>1132</v>
      </c>
    </row>
    <row r="56" spans="1:6" x14ac:dyDescent="0.25">
      <c r="A56" s="18" t="s">
        <v>171</v>
      </c>
      <c r="B56" s="34">
        <v>2107</v>
      </c>
      <c r="C56" s="34"/>
      <c r="E56" s="18" t="str">
        <f t="shared" si="0"/>
        <v>440-Haywood</v>
      </c>
      <c r="F56" s="136">
        <f t="shared" si="1"/>
        <v>2107</v>
      </c>
    </row>
    <row r="57" spans="1:6" x14ac:dyDescent="0.25">
      <c r="A57" s="18" t="s">
        <v>172</v>
      </c>
      <c r="B57" s="34">
        <v>1950</v>
      </c>
      <c r="C57" s="34"/>
      <c r="E57" s="18" t="str">
        <f t="shared" si="0"/>
        <v>450-Henderson</v>
      </c>
      <c r="F57" s="136">
        <f t="shared" si="1"/>
        <v>1950</v>
      </c>
    </row>
    <row r="58" spans="1:6" x14ac:dyDescent="0.25">
      <c r="A58" s="18" t="s">
        <v>173</v>
      </c>
      <c r="B58" s="34">
        <v>1524</v>
      </c>
      <c r="C58" s="34"/>
      <c r="E58" s="18" t="str">
        <f t="shared" si="0"/>
        <v>460-Hertford</v>
      </c>
      <c r="F58" s="136">
        <f t="shared" si="1"/>
        <v>1524</v>
      </c>
    </row>
    <row r="59" spans="1:6" x14ac:dyDescent="0.25">
      <c r="A59" s="18" t="s">
        <v>174</v>
      </c>
      <c r="B59" s="34">
        <v>596</v>
      </c>
      <c r="C59" s="34"/>
      <c r="E59" s="18" t="str">
        <f t="shared" si="0"/>
        <v>470-Hoke</v>
      </c>
      <c r="F59" s="136">
        <f t="shared" si="1"/>
        <v>596</v>
      </c>
    </row>
    <row r="60" spans="1:6" x14ac:dyDescent="0.25">
      <c r="A60" s="18" t="s">
        <v>175</v>
      </c>
      <c r="B60" s="34">
        <v>790</v>
      </c>
      <c r="C60" s="34"/>
      <c r="E60" s="18" t="str">
        <f t="shared" si="0"/>
        <v>480-Hyde</v>
      </c>
      <c r="F60" s="136">
        <f t="shared" si="1"/>
        <v>790</v>
      </c>
    </row>
    <row r="61" spans="1:6" x14ac:dyDescent="0.25">
      <c r="A61" s="18" t="s">
        <v>176</v>
      </c>
      <c r="B61" s="34">
        <v>1625</v>
      </c>
      <c r="C61" s="34"/>
      <c r="E61" s="18" t="str">
        <f t="shared" si="0"/>
        <v>490-Iredell</v>
      </c>
      <c r="F61" s="136">
        <f t="shared" si="1"/>
        <v>1625</v>
      </c>
    </row>
    <row r="62" spans="1:6" x14ac:dyDescent="0.25">
      <c r="A62" s="18" t="s">
        <v>177</v>
      </c>
      <c r="B62" s="34">
        <v>1623</v>
      </c>
      <c r="C62" s="34"/>
      <c r="E62" s="18" t="str">
        <f t="shared" si="0"/>
        <v>491-Mooresville City</v>
      </c>
      <c r="F62" s="136">
        <f t="shared" si="1"/>
        <v>1623</v>
      </c>
    </row>
    <row r="63" spans="1:6" x14ac:dyDescent="0.25">
      <c r="A63" s="18" t="s">
        <v>178</v>
      </c>
      <c r="B63" s="34">
        <v>1956</v>
      </c>
      <c r="C63" s="34"/>
      <c r="E63" s="18" t="str">
        <f t="shared" si="0"/>
        <v>500-Jackson</v>
      </c>
      <c r="F63" s="136">
        <f t="shared" si="1"/>
        <v>1956</v>
      </c>
    </row>
    <row r="64" spans="1:6" x14ac:dyDescent="0.25">
      <c r="A64" s="18" t="s">
        <v>179</v>
      </c>
      <c r="B64" s="34">
        <v>1639</v>
      </c>
      <c r="C64" s="34"/>
      <c r="E64" s="18" t="str">
        <f t="shared" si="0"/>
        <v>510-Johnston</v>
      </c>
      <c r="F64" s="136">
        <f t="shared" si="1"/>
        <v>1639</v>
      </c>
    </row>
    <row r="65" spans="1:6" x14ac:dyDescent="0.25">
      <c r="A65" s="18" t="s">
        <v>180</v>
      </c>
      <c r="B65" s="34">
        <v>1440</v>
      </c>
      <c r="C65" s="34"/>
      <c r="E65" s="18" t="str">
        <f t="shared" si="0"/>
        <v>520-Jones</v>
      </c>
      <c r="F65" s="136">
        <f t="shared" si="1"/>
        <v>1440</v>
      </c>
    </row>
    <row r="66" spans="1:6" x14ac:dyDescent="0.25">
      <c r="A66" s="18" t="s">
        <v>181</v>
      </c>
      <c r="B66" s="34">
        <v>1796</v>
      </c>
      <c r="C66" s="34"/>
      <c r="E66" s="18" t="str">
        <f t="shared" si="0"/>
        <v>530-Lee</v>
      </c>
      <c r="F66" s="136">
        <f t="shared" si="1"/>
        <v>1796</v>
      </c>
    </row>
    <row r="67" spans="1:6" x14ac:dyDescent="0.25">
      <c r="A67" s="18" t="s">
        <v>182</v>
      </c>
      <c r="B67" s="34">
        <v>970</v>
      </c>
      <c r="C67" s="34"/>
      <c r="E67" s="18" t="str">
        <f t="shared" si="0"/>
        <v>540-Lenoir</v>
      </c>
      <c r="F67" s="136">
        <f t="shared" si="1"/>
        <v>970</v>
      </c>
    </row>
    <row r="68" spans="1:6" x14ac:dyDescent="0.25">
      <c r="A68" s="18" t="s">
        <v>183</v>
      </c>
      <c r="B68" s="34">
        <v>1431</v>
      </c>
      <c r="C68" s="34"/>
      <c r="E68" s="18" t="str">
        <f t="shared" si="0"/>
        <v>550-Lincoln</v>
      </c>
      <c r="F68" s="136">
        <f t="shared" si="1"/>
        <v>1431</v>
      </c>
    </row>
    <row r="69" spans="1:6" x14ac:dyDescent="0.25">
      <c r="A69" s="18" t="s">
        <v>184</v>
      </c>
      <c r="B69" s="34">
        <v>1714</v>
      </c>
      <c r="C69" s="34"/>
      <c r="E69" s="18" t="str">
        <f t="shared" ref="E69:E118" si="2">A69</f>
        <v>560-Macon</v>
      </c>
      <c r="F69" s="136">
        <f t="shared" ref="F69:F118" si="3">B69+C69</f>
        <v>1714</v>
      </c>
    </row>
    <row r="70" spans="1:6" x14ac:dyDescent="0.25">
      <c r="A70" s="18" t="s">
        <v>185</v>
      </c>
      <c r="B70" s="34">
        <v>1173</v>
      </c>
      <c r="C70" s="34"/>
      <c r="E70" s="18" t="str">
        <f t="shared" si="2"/>
        <v>570-Madison</v>
      </c>
      <c r="F70" s="136">
        <f t="shared" si="3"/>
        <v>1173</v>
      </c>
    </row>
    <row r="71" spans="1:6" x14ac:dyDescent="0.25">
      <c r="A71" s="18" t="s">
        <v>186</v>
      </c>
      <c r="B71" s="34">
        <v>1689</v>
      </c>
      <c r="C71" s="34"/>
      <c r="E71" s="18" t="str">
        <f t="shared" si="2"/>
        <v>580-Martin</v>
      </c>
      <c r="F71" s="136">
        <f t="shared" si="3"/>
        <v>1689</v>
      </c>
    </row>
    <row r="72" spans="1:6" x14ac:dyDescent="0.25">
      <c r="A72" s="18" t="s">
        <v>187</v>
      </c>
      <c r="B72" s="34">
        <v>1494</v>
      </c>
      <c r="C72" s="34"/>
      <c r="E72" s="18" t="str">
        <f t="shared" si="2"/>
        <v>590-McDowell</v>
      </c>
      <c r="F72" s="136">
        <f t="shared" si="3"/>
        <v>1494</v>
      </c>
    </row>
    <row r="73" spans="1:6" x14ac:dyDescent="0.25">
      <c r="A73" s="18" t="s">
        <v>188</v>
      </c>
      <c r="B73" s="34">
        <v>2756</v>
      </c>
      <c r="C73" s="34"/>
      <c r="E73" s="18" t="str">
        <f t="shared" si="2"/>
        <v>600-Char.-Mecklenburg</v>
      </c>
      <c r="F73" s="136">
        <f t="shared" si="3"/>
        <v>2756</v>
      </c>
    </row>
    <row r="74" spans="1:6" x14ac:dyDescent="0.25">
      <c r="A74" s="18" t="s">
        <v>189</v>
      </c>
      <c r="B74" s="34">
        <v>961</v>
      </c>
      <c r="C74" s="34"/>
      <c r="E74" s="18" t="str">
        <f t="shared" si="2"/>
        <v>610-Mitchell</v>
      </c>
      <c r="F74" s="136">
        <f t="shared" si="3"/>
        <v>961</v>
      </c>
    </row>
    <row r="75" spans="1:6" x14ac:dyDescent="0.25">
      <c r="A75" s="18" t="s">
        <v>190</v>
      </c>
      <c r="B75" s="34">
        <v>1356</v>
      </c>
      <c r="C75" s="34"/>
      <c r="E75" s="18" t="str">
        <f t="shared" si="2"/>
        <v>620-Montgomery</v>
      </c>
      <c r="F75" s="136">
        <f t="shared" si="3"/>
        <v>1356</v>
      </c>
    </row>
    <row r="76" spans="1:6" x14ac:dyDescent="0.25">
      <c r="A76" s="18" t="s">
        <v>191</v>
      </c>
      <c r="B76" s="34">
        <v>2153</v>
      </c>
      <c r="C76" s="34"/>
      <c r="E76" s="18" t="str">
        <f t="shared" si="2"/>
        <v>630-Moore</v>
      </c>
      <c r="F76" s="136">
        <f t="shared" si="3"/>
        <v>2153</v>
      </c>
    </row>
    <row r="77" spans="1:6" x14ac:dyDescent="0.25">
      <c r="A77" s="18" t="s">
        <v>192</v>
      </c>
      <c r="B77" s="34">
        <v>1445</v>
      </c>
      <c r="C77" s="34"/>
      <c r="E77" s="18" t="str">
        <f t="shared" si="2"/>
        <v>640-Nash</v>
      </c>
      <c r="F77" s="136">
        <f t="shared" si="3"/>
        <v>1445</v>
      </c>
    </row>
    <row r="78" spans="1:6" x14ac:dyDescent="0.25">
      <c r="A78" s="18" t="s">
        <v>193</v>
      </c>
      <c r="B78" s="34">
        <v>2816</v>
      </c>
      <c r="C78" s="34"/>
      <c r="E78" s="18" t="str">
        <f t="shared" si="2"/>
        <v>650-New Hanover</v>
      </c>
      <c r="F78" s="136">
        <f t="shared" si="3"/>
        <v>2816</v>
      </c>
    </row>
    <row r="79" spans="1:6" x14ac:dyDescent="0.25">
      <c r="A79" s="18" t="s">
        <v>194</v>
      </c>
      <c r="B79" s="34">
        <v>1356</v>
      </c>
      <c r="C79" s="34"/>
      <c r="E79" s="18" t="str">
        <f t="shared" si="2"/>
        <v>660-Northampton</v>
      </c>
      <c r="F79" s="136">
        <f t="shared" si="3"/>
        <v>1356</v>
      </c>
    </row>
    <row r="80" spans="1:6" x14ac:dyDescent="0.25">
      <c r="A80" s="18" t="s">
        <v>195</v>
      </c>
      <c r="B80" s="34">
        <v>1922</v>
      </c>
      <c r="C80" s="34"/>
      <c r="E80" s="18" t="str">
        <f t="shared" si="2"/>
        <v>670-Onslow</v>
      </c>
      <c r="F80" s="136">
        <f t="shared" si="3"/>
        <v>1922</v>
      </c>
    </row>
    <row r="81" spans="1:6" x14ac:dyDescent="0.25">
      <c r="A81" s="18" t="s">
        <v>196</v>
      </c>
      <c r="B81" s="34">
        <v>4165</v>
      </c>
      <c r="C81" s="34"/>
      <c r="E81" s="18" t="str">
        <f t="shared" si="2"/>
        <v>680-Orange</v>
      </c>
      <c r="F81" s="136">
        <f t="shared" si="3"/>
        <v>4165</v>
      </c>
    </row>
    <row r="82" spans="1:6" x14ac:dyDescent="0.25">
      <c r="A82" s="18" t="s">
        <v>197</v>
      </c>
      <c r="B82" s="34">
        <v>4472</v>
      </c>
      <c r="C82" s="34">
        <v>1892</v>
      </c>
      <c r="E82" s="18" t="str">
        <f t="shared" si="2"/>
        <v>681-Chapel Hill-Carrboro</v>
      </c>
      <c r="F82" s="136">
        <f t="shared" si="3"/>
        <v>6364</v>
      </c>
    </row>
    <row r="83" spans="1:6" x14ac:dyDescent="0.25">
      <c r="A83" s="18" t="s">
        <v>198</v>
      </c>
      <c r="B83" s="34">
        <v>2453</v>
      </c>
      <c r="C83" s="34"/>
      <c r="E83" s="18" t="str">
        <f t="shared" si="2"/>
        <v>690-Pamlico</v>
      </c>
      <c r="F83" s="136">
        <f t="shared" si="3"/>
        <v>2453</v>
      </c>
    </row>
    <row r="84" spans="1:6" x14ac:dyDescent="0.25">
      <c r="A84" s="18" t="s">
        <v>199</v>
      </c>
      <c r="B84" s="34">
        <v>1964</v>
      </c>
      <c r="C84" s="34"/>
      <c r="E84" s="18" t="str">
        <f t="shared" si="2"/>
        <v>700-Pasquotank</v>
      </c>
      <c r="F84" s="136">
        <f t="shared" si="3"/>
        <v>1964</v>
      </c>
    </row>
    <row r="85" spans="1:6" x14ac:dyDescent="0.25">
      <c r="A85" s="18" t="s">
        <v>200</v>
      </c>
      <c r="B85" s="34">
        <v>1560</v>
      </c>
      <c r="C85" s="34"/>
      <c r="E85" s="18" t="str">
        <f t="shared" si="2"/>
        <v>710-Pender</v>
      </c>
      <c r="F85" s="136">
        <f t="shared" si="3"/>
        <v>1560</v>
      </c>
    </row>
    <row r="86" spans="1:6" x14ac:dyDescent="0.25">
      <c r="A86" s="18" t="s">
        <v>201</v>
      </c>
      <c r="B86" s="34">
        <v>1747</v>
      </c>
      <c r="C86" s="34"/>
      <c r="E86" s="18" t="str">
        <f t="shared" si="2"/>
        <v>720-Perquimans</v>
      </c>
      <c r="F86" s="136">
        <f t="shared" si="3"/>
        <v>1747</v>
      </c>
    </row>
    <row r="87" spans="1:6" x14ac:dyDescent="0.25">
      <c r="A87" s="18" t="s">
        <v>202</v>
      </c>
      <c r="B87" s="34">
        <v>1724</v>
      </c>
      <c r="C87" s="34"/>
      <c r="E87" s="18" t="str">
        <f t="shared" si="2"/>
        <v>730-Person</v>
      </c>
      <c r="F87" s="136">
        <f t="shared" si="3"/>
        <v>1724</v>
      </c>
    </row>
    <row r="88" spans="1:6" x14ac:dyDescent="0.25">
      <c r="A88" s="18" t="s">
        <v>203</v>
      </c>
      <c r="B88" s="34">
        <v>1609</v>
      </c>
      <c r="C88" s="34"/>
      <c r="E88" s="18" t="str">
        <f t="shared" si="2"/>
        <v>740-Pitt</v>
      </c>
      <c r="F88" s="136">
        <f t="shared" si="3"/>
        <v>1609</v>
      </c>
    </row>
    <row r="89" spans="1:6" x14ac:dyDescent="0.25">
      <c r="A89" s="18" t="s">
        <v>204</v>
      </c>
      <c r="B89" s="34">
        <v>2234</v>
      </c>
      <c r="C89" s="34"/>
      <c r="E89" s="18" t="str">
        <f t="shared" si="2"/>
        <v>750-Polk</v>
      </c>
      <c r="F89" s="136">
        <f t="shared" si="3"/>
        <v>2234</v>
      </c>
    </row>
    <row r="90" spans="1:6" x14ac:dyDescent="0.25">
      <c r="A90" s="18" t="s">
        <v>205</v>
      </c>
      <c r="B90" s="34">
        <v>1239</v>
      </c>
      <c r="C90" s="34"/>
      <c r="E90" s="18" t="str">
        <f t="shared" si="2"/>
        <v>760-Randolph</v>
      </c>
      <c r="F90" s="136">
        <f t="shared" si="3"/>
        <v>1239</v>
      </c>
    </row>
    <row r="91" spans="1:6" x14ac:dyDescent="0.25">
      <c r="A91" s="18" t="s">
        <v>206</v>
      </c>
      <c r="B91" s="34">
        <v>1200</v>
      </c>
      <c r="C91" s="34">
        <v>1900</v>
      </c>
      <c r="E91" s="18" t="str">
        <f t="shared" si="2"/>
        <v>761-Asheboro City</v>
      </c>
      <c r="F91" s="136">
        <f t="shared" si="3"/>
        <v>3100</v>
      </c>
    </row>
    <row r="92" spans="1:6" x14ac:dyDescent="0.25">
      <c r="A92" s="18" t="s">
        <v>207</v>
      </c>
      <c r="B92" s="34">
        <v>1097</v>
      </c>
      <c r="C92" s="34"/>
      <c r="E92" s="18" t="str">
        <f t="shared" si="2"/>
        <v>770-Richmond</v>
      </c>
      <c r="F92" s="136">
        <f t="shared" si="3"/>
        <v>1097</v>
      </c>
    </row>
    <row r="93" spans="1:6" x14ac:dyDescent="0.25">
      <c r="A93" s="18" t="s">
        <v>208</v>
      </c>
      <c r="B93" s="34">
        <v>573</v>
      </c>
      <c r="C93" s="34"/>
      <c r="E93" s="18" t="str">
        <f t="shared" si="2"/>
        <v>780-Robeson</v>
      </c>
      <c r="F93" s="136">
        <f t="shared" si="3"/>
        <v>573</v>
      </c>
    </row>
    <row r="94" spans="1:6" x14ac:dyDescent="0.25">
      <c r="A94" s="18" t="s">
        <v>209</v>
      </c>
      <c r="B94" s="34">
        <v>1249</v>
      </c>
      <c r="C94" s="34"/>
      <c r="E94" s="18" t="str">
        <f t="shared" si="2"/>
        <v>790-Rockingham</v>
      </c>
      <c r="F94" s="136">
        <f t="shared" si="3"/>
        <v>1249</v>
      </c>
    </row>
    <row r="95" spans="1:6" x14ac:dyDescent="0.25">
      <c r="A95" s="18" t="s">
        <v>210</v>
      </c>
      <c r="B95" s="34">
        <v>1913</v>
      </c>
      <c r="C95" s="34"/>
      <c r="E95" s="18" t="str">
        <f t="shared" si="2"/>
        <v>800-Rowan</v>
      </c>
      <c r="F95" s="136">
        <f t="shared" si="3"/>
        <v>1913</v>
      </c>
    </row>
    <row r="96" spans="1:6" x14ac:dyDescent="0.25">
      <c r="A96" s="18" t="s">
        <v>211</v>
      </c>
      <c r="B96" s="34">
        <v>1584</v>
      </c>
      <c r="C96" s="34"/>
      <c r="E96" s="18" t="str">
        <f t="shared" si="2"/>
        <v>810-Rutherford</v>
      </c>
      <c r="F96" s="136">
        <f t="shared" si="3"/>
        <v>1584</v>
      </c>
    </row>
    <row r="97" spans="1:6" x14ac:dyDescent="0.25">
      <c r="A97" s="18" t="s">
        <v>212</v>
      </c>
      <c r="B97" s="34">
        <v>1090</v>
      </c>
      <c r="C97" s="34"/>
      <c r="E97" s="18" t="str">
        <f t="shared" si="2"/>
        <v>820-Sampson</v>
      </c>
      <c r="F97" s="136">
        <f t="shared" si="3"/>
        <v>1090</v>
      </c>
    </row>
    <row r="98" spans="1:6" x14ac:dyDescent="0.25">
      <c r="A98" s="18" t="s">
        <v>213</v>
      </c>
      <c r="B98" s="34">
        <v>1039</v>
      </c>
      <c r="C98" s="34">
        <v>1621</v>
      </c>
      <c r="E98" s="18" t="str">
        <f t="shared" si="2"/>
        <v>821-Clinton City</v>
      </c>
      <c r="F98" s="136">
        <f t="shared" si="3"/>
        <v>2660</v>
      </c>
    </row>
    <row r="99" spans="1:6" x14ac:dyDescent="0.25">
      <c r="A99" s="18" t="s">
        <v>214</v>
      </c>
      <c r="B99" s="34">
        <v>1770</v>
      </c>
      <c r="C99" s="34"/>
      <c r="E99" s="18" t="str">
        <f t="shared" si="2"/>
        <v>830-Scotland</v>
      </c>
      <c r="F99" s="136">
        <f t="shared" si="3"/>
        <v>1770</v>
      </c>
    </row>
    <row r="100" spans="1:6" x14ac:dyDescent="0.25">
      <c r="A100" s="18" t="s">
        <v>215</v>
      </c>
      <c r="B100" s="34">
        <v>1426</v>
      </c>
      <c r="C100" s="34"/>
      <c r="E100" s="18" t="str">
        <f t="shared" si="2"/>
        <v>840-Stanly-Albemarle</v>
      </c>
      <c r="F100" s="136">
        <f t="shared" si="3"/>
        <v>1426</v>
      </c>
    </row>
    <row r="101" spans="1:6" x14ac:dyDescent="0.25">
      <c r="A101" s="18" t="s">
        <v>216</v>
      </c>
      <c r="B101" s="34">
        <v>2281</v>
      </c>
      <c r="C101" s="34"/>
      <c r="E101" s="18" t="str">
        <f t="shared" si="2"/>
        <v>850-Stokes</v>
      </c>
      <c r="F101" s="136">
        <f t="shared" si="3"/>
        <v>2281</v>
      </c>
    </row>
    <row r="102" spans="1:6" x14ac:dyDescent="0.25">
      <c r="A102" s="18" t="s">
        <v>217</v>
      </c>
      <c r="B102" s="34">
        <v>1160</v>
      </c>
      <c r="C102" s="34"/>
      <c r="E102" s="18" t="str">
        <f t="shared" si="2"/>
        <v>860-Surry</v>
      </c>
      <c r="F102" s="136">
        <f t="shared" si="3"/>
        <v>1160</v>
      </c>
    </row>
    <row r="103" spans="1:6" x14ac:dyDescent="0.25">
      <c r="A103" s="18" t="s">
        <v>218</v>
      </c>
      <c r="B103" s="34">
        <v>1175</v>
      </c>
      <c r="C103" s="34"/>
      <c r="E103" s="18" t="str">
        <f t="shared" si="2"/>
        <v>861-Elkin City</v>
      </c>
      <c r="F103" s="136">
        <f t="shared" si="3"/>
        <v>1175</v>
      </c>
    </row>
    <row r="104" spans="1:6" x14ac:dyDescent="0.25">
      <c r="A104" s="18" t="s">
        <v>219</v>
      </c>
      <c r="B104" s="34">
        <v>1160</v>
      </c>
      <c r="C104" s="34">
        <v>570</v>
      </c>
      <c r="E104" s="18" t="str">
        <f t="shared" si="2"/>
        <v>862-Mount Airy City</v>
      </c>
      <c r="F104" s="136">
        <f t="shared" si="3"/>
        <v>1730</v>
      </c>
    </row>
    <row r="105" spans="1:6" x14ac:dyDescent="0.25">
      <c r="A105" s="18" t="s">
        <v>220</v>
      </c>
      <c r="B105" s="34">
        <v>504</v>
      </c>
      <c r="C105" s="34"/>
      <c r="E105" s="18" t="str">
        <f t="shared" si="2"/>
        <v>870-Swain</v>
      </c>
      <c r="F105" s="136">
        <f t="shared" si="3"/>
        <v>504</v>
      </c>
    </row>
    <row r="106" spans="1:6" x14ac:dyDescent="0.25">
      <c r="A106" s="18" t="s">
        <v>221</v>
      </c>
      <c r="B106" s="34">
        <v>3260</v>
      </c>
      <c r="C106" s="34"/>
      <c r="E106" s="18" t="str">
        <f t="shared" si="2"/>
        <v>880-Transylvania</v>
      </c>
      <c r="F106" s="136">
        <f t="shared" si="3"/>
        <v>3260</v>
      </c>
    </row>
    <row r="107" spans="1:6" x14ac:dyDescent="0.25">
      <c r="A107" s="18" t="s">
        <v>222</v>
      </c>
      <c r="B107" s="34">
        <v>2500</v>
      </c>
      <c r="C107" s="34"/>
      <c r="E107" s="18" t="str">
        <f t="shared" si="2"/>
        <v>890-Tyrrell</v>
      </c>
      <c r="F107" s="136">
        <f t="shared" si="3"/>
        <v>2500</v>
      </c>
    </row>
    <row r="108" spans="1:6" x14ac:dyDescent="0.25">
      <c r="A108" s="18" t="s">
        <v>223</v>
      </c>
      <c r="B108" s="34">
        <v>2263</v>
      </c>
      <c r="C108" s="34"/>
      <c r="E108" s="18" t="str">
        <f t="shared" si="2"/>
        <v>900-Union</v>
      </c>
      <c r="F108" s="136">
        <f t="shared" si="3"/>
        <v>2263</v>
      </c>
    </row>
    <row r="109" spans="1:6" x14ac:dyDescent="0.25">
      <c r="A109" s="18" t="s">
        <v>224</v>
      </c>
      <c r="B109" s="34">
        <v>969</v>
      </c>
      <c r="C109" s="34"/>
      <c r="E109" s="18" t="str">
        <f t="shared" si="2"/>
        <v>910-Vance</v>
      </c>
      <c r="F109" s="136">
        <f t="shared" si="3"/>
        <v>969</v>
      </c>
    </row>
    <row r="110" spans="1:6" x14ac:dyDescent="0.25">
      <c r="A110" s="32" t="s">
        <v>225</v>
      </c>
      <c r="B110" s="176">
        <v>2705</v>
      </c>
      <c r="C110" s="34"/>
      <c r="E110" s="18" t="str">
        <f t="shared" si="2"/>
        <v>920-Wake</v>
      </c>
      <c r="F110" s="136">
        <f t="shared" si="3"/>
        <v>2705</v>
      </c>
    </row>
    <row r="111" spans="1:6" x14ac:dyDescent="0.25">
      <c r="A111" s="18" t="s">
        <v>226</v>
      </c>
      <c r="B111" s="34">
        <v>1959</v>
      </c>
      <c r="C111" s="34"/>
      <c r="E111" s="18" t="str">
        <f t="shared" si="2"/>
        <v>930-Warren</v>
      </c>
      <c r="F111" s="136">
        <f t="shared" si="3"/>
        <v>1959</v>
      </c>
    </row>
    <row r="112" spans="1:6" x14ac:dyDescent="0.25">
      <c r="A112" s="18" t="s">
        <v>227</v>
      </c>
      <c r="B112" s="34">
        <v>1013</v>
      </c>
      <c r="C112" s="34"/>
      <c r="E112" s="18" t="str">
        <f t="shared" si="2"/>
        <v>940-Washington</v>
      </c>
      <c r="F112" s="136">
        <f t="shared" si="3"/>
        <v>1013</v>
      </c>
    </row>
    <row r="113" spans="1:6" x14ac:dyDescent="0.25">
      <c r="A113" s="18" t="s">
        <v>228</v>
      </c>
      <c r="B113" s="34">
        <v>2800</v>
      </c>
      <c r="C113" s="34"/>
      <c r="E113" s="18" t="str">
        <f t="shared" si="2"/>
        <v>950-Watauga</v>
      </c>
      <c r="F113" s="136">
        <f t="shared" si="3"/>
        <v>2800</v>
      </c>
    </row>
    <row r="114" spans="1:6" x14ac:dyDescent="0.25">
      <c r="A114" s="18" t="s">
        <v>229</v>
      </c>
      <c r="B114" s="34">
        <v>1001</v>
      </c>
      <c r="C114" s="34"/>
      <c r="E114" s="18" t="str">
        <f t="shared" si="2"/>
        <v>960-Wayne</v>
      </c>
      <c r="F114" s="136">
        <f t="shared" si="3"/>
        <v>1001</v>
      </c>
    </row>
    <row r="115" spans="1:6" x14ac:dyDescent="0.25">
      <c r="A115" s="18" t="s">
        <v>230</v>
      </c>
      <c r="B115" s="34">
        <v>1440</v>
      </c>
      <c r="C115" s="34"/>
      <c r="E115" s="18" t="str">
        <f t="shared" si="2"/>
        <v>970-Wilkes</v>
      </c>
      <c r="F115" s="136">
        <f t="shared" si="3"/>
        <v>1440</v>
      </c>
    </row>
    <row r="116" spans="1:6" x14ac:dyDescent="0.25">
      <c r="A116" s="18" t="s">
        <v>231</v>
      </c>
      <c r="B116" s="34">
        <v>1620</v>
      </c>
      <c r="C116" s="34"/>
      <c r="E116" s="18" t="str">
        <f t="shared" si="2"/>
        <v>980-Wilson</v>
      </c>
      <c r="F116" s="136">
        <f t="shared" si="3"/>
        <v>1620</v>
      </c>
    </row>
    <row r="117" spans="1:6" x14ac:dyDescent="0.25">
      <c r="A117" s="18" t="s">
        <v>232</v>
      </c>
      <c r="B117" s="34">
        <v>1274</v>
      </c>
      <c r="C117" s="34"/>
      <c r="E117" s="18" t="str">
        <f t="shared" si="2"/>
        <v>990-Yadkin</v>
      </c>
      <c r="F117" s="136">
        <f t="shared" si="3"/>
        <v>1274</v>
      </c>
    </row>
    <row r="118" spans="1:6" x14ac:dyDescent="0.25">
      <c r="A118" s="18" t="s">
        <v>233</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Danielle Allen</cp:lastModifiedBy>
  <cp:lastPrinted>2019-07-20T17:37:36Z</cp:lastPrinted>
  <dcterms:created xsi:type="dcterms:W3CDTF">2019-04-03T16:04:36Z</dcterms:created>
  <dcterms:modified xsi:type="dcterms:W3CDTF">2019-08-29T16:23:44Z</dcterms:modified>
</cp:coreProperties>
</file>