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O:\Charter - Schools\Applications\2019 Application Process\Proposed Applicant Documentation\BEAM Academy\Application\"/>
    </mc:Choice>
  </mc:AlternateContent>
  <xr:revisionPtr revIDLastSave="0" documentId="8_{068C93E1-658E-476E-B530-D232A4BAE6E7}" xr6:coauthVersionLast="41" xr6:coauthVersionMax="41" xr10:uidLastSave="{00000000-0000-0000-0000-000000000000}"/>
  <workbookProtection workbookAlgorithmName="SHA-512" workbookHashValue="YssuAia+69xhGp74h6znDlw0cE3hSPKM+/6Z3msRBmIYFLuMkNN9y9wjlWoXLAlwsxd0FGOcvNcxinsnIiCLYw==" workbookSaltValue="qnnXUIadU6d6RawkTO81Wg==" workbookSpinCount="100000" lockStructure="1"/>
  <bookViews>
    <workbookView xWindow="-108" yWindow="-108" windowWidth="23256" windowHeight="12576" tabRatio="826" activeTab="4" xr2:uid="{00000000-000D-0000-FFFF-FFFF00000000}"/>
  </bookViews>
  <sheets>
    <sheet name="Proj_StudEnroll_Y1-Y5" sheetId="17" r:id="rId1"/>
    <sheet name="Budget_RevProj_LEA_Y1" sheetId="3" r:id="rId2"/>
    <sheet name="TotalBudget_RevProj_Y1-Y5" sheetId="4" r:id="rId3"/>
    <sheet name="PersonnelBudget_ExpProj" sheetId="6" r:id="rId4"/>
    <sheet name="OperationsBudget_ExpProj" sheetId="8" r:id="rId5"/>
    <sheet name="OverallBudget" sheetId="9" r:id="rId6"/>
    <sheet name="BLANK_HIDE_START" sheetId="15" state="hidden" r:id="rId7"/>
    <sheet name="HIDE_DollarsPerADM" sheetId="12" state="hidden" r:id="rId8"/>
    <sheet name="HIDE_PerPupil_Allotments" sheetId="10" state="hidden" r:id="rId9"/>
    <sheet name="HIDE_EC_Allotment" sheetId="14" state="hidden" r:id="rId10"/>
  </sheets>
  <definedNames>
    <definedName name="_DollarsPerADM">HIDE_DollarsPerADM!$G$10:$I$124</definedName>
    <definedName name="_PerPupilLocal">HIDE_PerPupil_Allotments!$E$4:$F$118</definedName>
    <definedName name="LEA1ECPercent">'Proj_StudEnroll_Y1-Y5'!$M$8</definedName>
    <definedName name="LEA1FedEC">Budget_RevProj_LEA_Y1!$B$20</definedName>
    <definedName name="LEA1FedECADM">Budget_RevProj_LEA_Y1!$C$20</definedName>
    <definedName name="LEA1Local">Budget_RevProj_LEA_Y1!$B$18</definedName>
    <definedName name="LEA1Name">'Proj_StudEnroll_Y1-Y5'!$B$7</definedName>
    <definedName name="LEA1State">Budget_RevProj_LEA_Y1!$B$17</definedName>
    <definedName name="LEA1StateEC">Budget_RevProj_LEA_Y1!$B$19</definedName>
    <definedName name="LEA1StateECADM">Budget_RevProj_LEA_Y1!$C$19</definedName>
    <definedName name="LEA1Y1Total">'Proj_StudEnroll_Y1-Y5'!$B$30</definedName>
    <definedName name="LEA1Y2Total">'Proj_StudEnroll_Y1-Y5'!$E$30</definedName>
    <definedName name="LEA1Y3Total">'Proj_StudEnroll_Y1-Y5'!$H$30</definedName>
    <definedName name="LEA1Y4Total">'Proj_StudEnroll_Y1-Y5'!$K$30</definedName>
    <definedName name="LEA1Y5Total">'Proj_StudEnroll_Y1-Y5'!$N$30</definedName>
    <definedName name="LEA2ECPercent">'Proj_StudEnroll_Y1-Y5'!$M$10</definedName>
    <definedName name="LEA2FedEC">Budget_RevProj_LEA_Y1!$B$28</definedName>
    <definedName name="LEA2FedECADM">Budget_RevProj_LEA_Y1!$C$28</definedName>
    <definedName name="LEA2Local">Budget_RevProj_LEA_Y1!$B$26</definedName>
    <definedName name="LEA2Name">'Proj_StudEnroll_Y1-Y5'!$B$9</definedName>
    <definedName name="LEA2State">Budget_RevProj_LEA_Y1!$B$25</definedName>
    <definedName name="LEA2StateEC">Budget_RevProj_LEA_Y1!$B$27</definedName>
    <definedName name="LEA2StateECADM">Budget_RevProj_LEA_Y1!$C$27</definedName>
    <definedName name="LEA2Y1Total">'Proj_StudEnroll_Y1-Y5'!$C$30</definedName>
    <definedName name="LEA2Y2Total">'Proj_StudEnroll_Y1-Y5'!$F$30</definedName>
    <definedName name="LEA2Y3Total">'Proj_StudEnroll_Y1-Y5'!$I$30</definedName>
    <definedName name="LEA2Y4Total">'Proj_StudEnroll_Y1-Y5'!$L$30</definedName>
    <definedName name="LEA2Y5Total">'Proj_StudEnroll_Y1-Y5'!$O$30</definedName>
    <definedName name="LEA3ECPercent">'Proj_StudEnroll_Y1-Y5'!$M$12</definedName>
    <definedName name="LEA3FedEC">Budget_RevProj_LEA_Y1!$B$36</definedName>
    <definedName name="LEA3FedECADM">Budget_RevProj_LEA_Y1!$C$36</definedName>
    <definedName name="LEA3Local">Budget_RevProj_LEA_Y1!$B$34</definedName>
    <definedName name="LEA3Name">'Proj_StudEnroll_Y1-Y5'!$B$11</definedName>
    <definedName name="LEA3State">Budget_RevProj_LEA_Y1!$B$33</definedName>
    <definedName name="LEA3StateEC">Budget_RevProj_LEA_Y1!$B$35</definedName>
    <definedName name="LEA3StateECADM">Budget_RevProj_LEA_Y1!$C$35</definedName>
    <definedName name="LEA3Y1Total">'Proj_StudEnroll_Y1-Y5'!$D$30</definedName>
    <definedName name="LEA3Y2Total">'Proj_StudEnroll_Y1-Y5'!$G$30</definedName>
    <definedName name="LEA3Y3Total">'Proj_StudEnroll_Y1-Y5'!$J$30</definedName>
    <definedName name="LEA3Y4Total">'Proj_StudEnroll_Y1-Y5'!$M$30</definedName>
    <definedName name="LEA3Y5Total">'Proj_StudEnroll_Y1-Y5'!$P$30</definedName>
    <definedName name="LEAState">Budget_RevProj_LEA_Y1!$B$17</definedName>
    <definedName name="_xlnm.Print_Area" localSheetId="7">HIDE_DollarsPerADM!$A$10:$E$131</definedName>
    <definedName name="_xlnm.Print_Titles" localSheetId="7">HIDE_DollarsPerADM!$1:$9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9" i="8" l="1"/>
  <c r="J19" i="8"/>
  <c r="K19" i="8"/>
  <c r="G27" i="6" l="1"/>
  <c r="G80" i="8" l="1"/>
  <c r="F80" i="8"/>
  <c r="E80" i="8"/>
  <c r="D80" i="8"/>
  <c r="C80" i="8"/>
  <c r="P64" i="6"/>
  <c r="P63" i="6"/>
  <c r="P62" i="6"/>
  <c r="P61" i="6"/>
  <c r="M64" i="6"/>
  <c r="M63" i="6"/>
  <c r="M62" i="6"/>
  <c r="M61" i="6"/>
  <c r="J64" i="6"/>
  <c r="J63" i="6"/>
  <c r="J62" i="6"/>
  <c r="J61" i="6"/>
  <c r="G64" i="6"/>
  <c r="G63" i="6"/>
  <c r="G62" i="6"/>
  <c r="G61" i="6"/>
  <c r="D64" i="6"/>
  <c r="D63" i="6"/>
  <c r="D62" i="6"/>
  <c r="D61" i="6"/>
  <c r="P49" i="6"/>
  <c r="P48" i="6"/>
  <c r="P47" i="6"/>
  <c r="P46" i="6"/>
  <c r="M49" i="6"/>
  <c r="M48" i="6"/>
  <c r="M47" i="6"/>
  <c r="M46" i="6"/>
  <c r="J49" i="6"/>
  <c r="J48" i="6"/>
  <c r="J47" i="6"/>
  <c r="J46" i="6"/>
  <c r="G49" i="6"/>
  <c r="G48" i="6"/>
  <c r="G47" i="6"/>
  <c r="G46" i="6"/>
  <c r="D49" i="6"/>
  <c r="D48" i="6"/>
  <c r="D47" i="6"/>
  <c r="D46" i="6"/>
  <c r="P29" i="6"/>
  <c r="P28" i="6"/>
  <c r="P27" i="6"/>
  <c r="P31" i="6" s="1"/>
  <c r="P26" i="6"/>
  <c r="M29" i="6"/>
  <c r="M28" i="6"/>
  <c r="M27" i="6"/>
  <c r="M31" i="6" s="1"/>
  <c r="M26" i="6"/>
  <c r="J29" i="6"/>
  <c r="J28" i="6"/>
  <c r="J27" i="6"/>
  <c r="J26" i="6"/>
  <c r="G29" i="6"/>
  <c r="G26" i="6"/>
  <c r="D29" i="6"/>
  <c r="D28" i="6"/>
  <c r="D27" i="6"/>
  <c r="D26" i="6"/>
  <c r="P16" i="6"/>
  <c r="P15" i="6"/>
  <c r="P14" i="6"/>
  <c r="P13" i="6"/>
  <c r="M16" i="6"/>
  <c r="M15" i="6"/>
  <c r="M14" i="6"/>
  <c r="M13" i="6"/>
  <c r="J16" i="6"/>
  <c r="J15" i="6"/>
  <c r="J14" i="6"/>
  <c r="J13" i="6"/>
  <c r="G16" i="6"/>
  <c r="G15" i="6"/>
  <c r="G14" i="6"/>
  <c r="G13" i="6"/>
  <c r="D16" i="6"/>
  <c r="D15" i="6"/>
  <c r="D14" i="6"/>
  <c r="D13" i="6"/>
  <c r="B31" i="3"/>
  <c r="B34" i="3" s="1"/>
  <c r="B23" i="3"/>
  <c r="N11" i="17"/>
  <c r="N9" i="17"/>
  <c r="N7" i="17"/>
  <c r="M12" i="17"/>
  <c r="M10" i="17"/>
  <c r="M8" i="17"/>
  <c r="B12" i="17"/>
  <c r="B10" i="17"/>
  <c r="B8" i="17"/>
  <c r="I58" i="12"/>
  <c r="B15" i="3"/>
  <c r="O15" i="17"/>
  <c r="L15" i="17"/>
  <c r="I15" i="17"/>
  <c r="F15" i="17"/>
  <c r="C15" i="17"/>
  <c r="N15" i="17"/>
  <c r="K15" i="17"/>
  <c r="H15" i="17"/>
  <c r="E15" i="17"/>
  <c r="B15" i="17"/>
  <c r="P15" i="17"/>
  <c r="M15" i="17"/>
  <c r="J15" i="17"/>
  <c r="G15" i="17"/>
  <c r="D15" i="17"/>
  <c r="P30" i="17"/>
  <c r="O30" i="17"/>
  <c r="N30" i="17"/>
  <c r="M30" i="17"/>
  <c r="L30" i="17"/>
  <c r="K30" i="17"/>
  <c r="J30" i="17"/>
  <c r="I30" i="17"/>
  <c r="H30" i="17"/>
  <c r="G30" i="17"/>
  <c r="F30" i="17"/>
  <c r="E30" i="17"/>
  <c r="D30" i="17"/>
  <c r="C30" i="17"/>
  <c r="B30" i="17"/>
  <c r="C19" i="3" s="1"/>
  <c r="C25" i="3"/>
  <c r="B36" i="3"/>
  <c r="C33" i="3"/>
  <c r="B28" i="3"/>
  <c r="B20" i="3"/>
  <c r="E118" i="10"/>
  <c r="E117" i="10"/>
  <c r="E116" i="10"/>
  <c r="E115" i="10"/>
  <c r="E114" i="10"/>
  <c r="E113" i="10"/>
  <c r="E112" i="10"/>
  <c r="E111" i="10"/>
  <c r="E110" i="10"/>
  <c r="E109" i="10"/>
  <c r="E108" i="10"/>
  <c r="E107" i="10"/>
  <c r="E106" i="10"/>
  <c r="E105" i="10"/>
  <c r="E104" i="10"/>
  <c r="E103" i="10"/>
  <c r="E102"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5" i="10"/>
  <c r="E4"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0"/>
  <c r="F10" i="10"/>
  <c r="F9" i="10"/>
  <c r="F8" i="10"/>
  <c r="F7" i="10"/>
  <c r="F6" i="10"/>
  <c r="F5" i="10"/>
  <c r="F4" i="10"/>
  <c r="C58" i="8"/>
  <c r="C82" i="8" s="1"/>
  <c r="C5" i="9" s="1"/>
  <c r="G58" i="8"/>
  <c r="G82" i="8" s="1"/>
  <c r="G5" i="9" s="1"/>
  <c r="F58" i="8"/>
  <c r="F82" i="8" s="1"/>
  <c r="F5" i="9" s="1"/>
  <c r="E58" i="8"/>
  <c r="D58" i="8"/>
  <c r="M65" i="6"/>
  <c r="M60" i="6"/>
  <c r="M59" i="6"/>
  <c r="M58" i="6"/>
  <c r="M57" i="6"/>
  <c r="M66" i="6" s="1"/>
  <c r="M56" i="6"/>
  <c r="M55" i="6"/>
  <c r="M54" i="6"/>
  <c r="G65" i="6"/>
  <c r="G60" i="6"/>
  <c r="G59" i="6"/>
  <c r="G58" i="6"/>
  <c r="G57" i="6"/>
  <c r="G56" i="6"/>
  <c r="G55" i="6"/>
  <c r="G54" i="6"/>
  <c r="P65" i="6"/>
  <c r="P60" i="6"/>
  <c r="P59" i="6"/>
  <c r="P58" i="6"/>
  <c r="P57" i="6"/>
  <c r="P66" i="6" s="1"/>
  <c r="P56" i="6"/>
  <c r="P55" i="6"/>
  <c r="P54" i="6"/>
  <c r="J65" i="6"/>
  <c r="J60" i="6"/>
  <c r="J59" i="6"/>
  <c r="J58" i="6"/>
  <c r="J57" i="6"/>
  <c r="J56" i="6"/>
  <c r="J55" i="6"/>
  <c r="J54" i="6"/>
  <c r="D65" i="6"/>
  <c r="D60" i="6"/>
  <c r="D59" i="6"/>
  <c r="D58" i="6"/>
  <c r="D57" i="6"/>
  <c r="D56" i="6"/>
  <c r="D55" i="6"/>
  <c r="D54" i="6"/>
  <c r="M50" i="6"/>
  <c r="M45" i="6"/>
  <c r="M44" i="6"/>
  <c r="M43" i="6"/>
  <c r="M42" i="6"/>
  <c r="M51" i="6" s="1"/>
  <c r="M41" i="6"/>
  <c r="M40" i="6"/>
  <c r="M39" i="6"/>
  <c r="G50" i="6"/>
  <c r="G45" i="6"/>
  <c r="G44" i="6"/>
  <c r="G43" i="6"/>
  <c r="G42" i="6"/>
  <c r="G51" i="6" s="1"/>
  <c r="G41" i="6"/>
  <c r="G40" i="6"/>
  <c r="G39" i="6"/>
  <c r="P50" i="6"/>
  <c r="P45" i="6"/>
  <c r="P44" i="6"/>
  <c r="P43" i="6"/>
  <c r="P42" i="6"/>
  <c r="P41" i="6"/>
  <c r="P40" i="6"/>
  <c r="P39" i="6"/>
  <c r="J50" i="6"/>
  <c r="J45" i="6"/>
  <c r="J44" i="6"/>
  <c r="J43" i="6"/>
  <c r="J42" i="6"/>
  <c r="J51" i="6" s="1"/>
  <c r="J41" i="6"/>
  <c r="J40" i="6"/>
  <c r="J39" i="6"/>
  <c r="D50" i="6"/>
  <c r="D45" i="6"/>
  <c r="D44" i="6"/>
  <c r="D43" i="6"/>
  <c r="D42" i="6"/>
  <c r="D41" i="6"/>
  <c r="D40" i="6"/>
  <c r="D39" i="6"/>
  <c r="K31" i="6"/>
  <c r="K72" i="6" s="1"/>
  <c r="K74" i="6" s="1"/>
  <c r="E31" i="6"/>
  <c r="E33" i="6" s="1"/>
  <c r="N31" i="6"/>
  <c r="N33" i="6" s="1"/>
  <c r="N72" i="6"/>
  <c r="N74" i="6" s="1"/>
  <c r="H31" i="6"/>
  <c r="H72" i="6" s="1"/>
  <c r="H74" i="6" s="1"/>
  <c r="B31" i="6"/>
  <c r="B33" i="6" s="1"/>
  <c r="D17" i="6"/>
  <c r="P30" i="6"/>
  <c r="P25" i="6"/>
  <c r="P24" i="6"/>
  <c r="P23" i="6"/>
  <c r="P22" i="6"/>
  <c r="M30" i="6"/>
  <c r="M24" i="6"/>
  <c r="M23" i="6"/>
  <c r="M22" i="6"/>
  <c r="J30" i="6"/>
  <c r="J24" i="6"/>
  <c r="J23" i="6"/>
  <c r="J22" i="6"/>
  <c r="G30" i="6"/>
  <c r="G24" i="6"/>
  <c r="G23" i="6"/>
  <c r="G22" i="6"/>
  <c r="D30" i="6"/>
  <c r="D25" i="6"/>
  <c r="D24" i="6"/>
  <c r="D23" i="6"/>
  <c r="D22" i="6"/>
  <c r="M21" i="6"/>
  <c r="G21" i="6"/>
  <c r="P21" i="6"/>
  <c r="J21" i="6"/>
  <c r="D21" i="6"/>
  <c r="P17" i="6"/>
  <c r="P12" i="6"/>
  <c r="P11" i="6"/>
  <c r="P10" i="6"/>
  <c r="P9" i="6"/>
  <c r="P8" i="6"/>
  <c r="P7" i="6"/>
  <c r="M17" i="6"/>
  <c r="M12" i="6"/>
  <c r="M11" i="6"/>
  <c r="M10" i="6"/>
  <c r="M9" i="6"/>
  <c r="M8" i="6"/>
  <c r="M7" i="6"/>
  <c r="J17" i="6"/>
  <c r="J12" i="6"/>
  <c r="J11" i="6"/>
  <c r="J10" i="6"/>
  <c r="J9" i="6"/>
  <c r="J18" i="6" s="1"/>
  <c r="J8" i="6"/>
  <c r="J7" i="6"/>
  <c r="K18" i="6"/>
  <c r="K70" i="6"/>
  <c r="N18" i="6"/>
  <c r="N70" i="6"/>
  <c r="H18" i="6"/>
  <c r="P6" i="6"/>
  <c r="E18" i="6"/>
  <c r="E70" i="6"/>
  <c r="G17" i="6"/>
  <c r="G12" i="6"/>
  <c r="G11" i="6"/>
  <c r="G10" i="6"/>
  <c r="G9" i="6"/>
  <c r="G18" i="6" s="1"/>
  <c r="G8" i="6"/>
  <c r="G7" i="6"/>
  <c r="G6" i="6"/>
  <c r="B18" i="6"/>
  <c r="D12" i="6"/>
  <c r="D11" i="6"/>
  <c r="D10" i="6"/>
  <c r="D9" i="6"/>
  <c r="D8" i="6"/>
  <c r="D7" i="6"/>
  <c r="D6" i="6"/>
  <c r="H33" i="6"/>
  <c r="H70" i="6"/>
  <c r="P51" i="6"/>
  <c r="P18" i="6"/>
  <c r="M18" i="6"/>
  <c r="B70" i="6"/>
  <c r="G12" i="12"/>
  <c r="H58" i="12"/>
  <c r="B33" i="3"/>
  <c r="B26" i="3"/>
  <c r="H83" i="12"/>
  <c r="B18" i="3"/>
  <c r="I124" i="12"/>
  <c r="H124" i="12"/>
  <c r="G124" i="12"/>
  <c r="I123" i="12"/>
  <c r="H123" i="12"/>
  <c r="G123" i="12"/>
  <c r="I122" i="12"/>
  <c r="H122" i="12"/>
  <c r="G122" i="12"/>
  <c r="I121" i="12"/>
  <c r="H121" i="12"/>
  <c r="G121" i="12"/>
  <c r="I120" i="12"/>
  <c r="H120" i="12"/>
  <c r="G120" i="12"/>
  <c r="I119" i="12"/>
  <c r="H119" i="12"/>
  <c r="G119" i="12"/>
  <c r="I118" i="12"/>
  <c r="H118" i="12"/>
  <c r="G118" i="12"/>
  <c r="I117" i="12"/>
  <c r="H117" i="12"/>
  <c r="G117" i="12"/>
  <c r="I116" i="12"/>
  <c r="I49" i="12"/>
  <c r="B19" i="3"/>
  <c r="H116" i="12"/>
  <c r="H49" i="12"/>
  <c r="B17" i="3"/>
  <c r="G116" i="12"/>
  <c r="I115" i="12"/>
  <c r="H115" i="12"/>
  <c r="G115" i="12"/>
  <c r="I114" i="12"/>
  <c r="H114" i="12"/>
  <c r="G114" i="12"/>
  <c r="I113" i="12"/>
  <c r="H113" i="12"/>
  <c r="G113" i="12"/>
  <c r="I112" i="12"/>
  <c r="H112" i="12"/>
  <c r="G112" i="12"/>
  <c r="I111" i="12"/>
  <c r="H111" i="12"/>
  <c r="G111" i="12"/>
  <c r="I110" i="12"/>
  <c r="H110" i="12"/>
  <c r="G110" i="12"/>
  <c r="I109" i="12"/>
  <c r="H109" i="12"/>
  <c r="G109" i="12"/>
  <c r="I108" i="12"/>
  <c r="H108" i="12"/>
  <c r="G108" i="12"/>
  <c r="I107" i="12"/>
  <c r="H107" i="12"/>
  <c r="G107" i="12"/>
  <c r="I106" i="12"/>
  <c r="H106" i="12"/>
  <c r="G106" i="12"/>
  <c r="I105" i="12"/>
  <c r="H105" i="12"/>
  <c r="G105" i="12"/>
  <c r="I104" i="12"/>
  <c r="H104" i="12"/>
  <c r="G104" i="12"/>
  <c r="I103" i="12"/>
  <c r="H103" i="12"/>
  <c r="G103" i="12"/>
  <c r="I102" i="12"/>
  <c r="H102" i="12"/>
  <c r="G102" i="12"/>
  <c r="I101" i="12"/>
  <c r="H101" i="12"/>
  <c r="G101" i="12"/>
  <c r="I100" i="12"/>
  <c r="H100" i="12"/>
  <c r="G100" i="12"/>
  <c r="I99" i="12"/>
  <c r="H99" i="12"/>
  <c r="G99" i="12"/>
  <c r="I98" i="12"/>
  <c r="H98" i="12"/>
  <c r="G98" i="12"/>
  <c r="I97" i="12"/>
  <c r="H97" i="12"/>
  <c r="G97" i="12"/>
  <c r="I96" i="12"/>
  <c r="H96" i="12"/>
  <c r="G96" i="12"/>
  <c r="I95" i="12"/>
  <c r="H95" i="12"/>
  <c r="G95" i="12"/>
  <c r="I94" i="12"/>
  <c r="H94" i="12"/>
  <c r="G94" i="12"/>
  <c r="I93" i="12"/>
  <c r="H93" i="12"/>
  <c r="G93" i="12"/>
  <c r="I92" i="12"/>
  <c r="H92" i="12"/>
  <c r="G92" i="12"/>
  <c r="I91" i="12"/>
  <c r="H91" i="12"/>
  <c r="G91" i="12"/>
  <c r="I90" i="12"/>
  <c r="H90" i="12"/>
  <c r="G90" i="12"/>
  <c r="I89" i="12"/>
  <c r="H89" i="12"/>
  <c r="G89" i="12"/>
  <c r="I88" i="12"/>
  <c r="H88" i="12"/>
  <c r="G88" i="12"/>
  <c r="I87" i="12"/>
  <c r="H87" i="12"/>
  <c r="G87" i="12"/>
  <c r="I86" i="12"/>
  <c r="H86" i="12"/>
  <c r="G86" i="12"/>
  <c r="I85" i="12"/>
  <c r="H85" i="12"/>
  <c r="G85" i="12"/>
  <c r="I84" i="12"/>
  <c r="H84" i="12"/>
  <c r="G84" i="12"/>
  <c r="I83" i="12"/>
  <c r="G83" i="12"/>
  <c r="I82" i="12"/>
  <c r="H82" i="12"/>
  <c r="G82" i="12"/>
  <c r="I81" i="12"/>
  <c r="H81" i="12"/>
  <c r="G81" i="12"/>
  <c r="I80" i="12"/>
  <c r="H80" i="12"/>
  <c r="G80" i="12"/>
  <c r="I79" i="12"/>
  <c r="H79" i="12"/>
  <c r="G79" i="12"/>
  <c r="I78" i="12"/>
  <c r="H78" i="12"/>
  <c r="G78" i="12"/>
  <c r="I77" i="12"/>
  <c r="H77" i="12"/>
  <c r="G77" i="12"/>
  <c r="I76" i="12"/>
  <c r="H76" i="12"/>
  <c r="G76" i="12"/>
  <c r="I75" i="12"/>
  <c r="H75" i="12"/>
  <c r="G75" i="12"/>
  <c r="I74" i="12"/>
  <c r="H74" i="12"/>
  <c r="G74" i="12"/>
  <c r="I73" i="12"/>
  <c r="H73" i="12"/>
  <c r="G73" i="12"/>
  <c r="I72" i="12"/>
  <c r="H72" i="12"/>
  <c r="G72" i="12"/>
  <c r="I71" i="12"/>
  <c r="H71" i="12"/>
  <c r="G71" i="12"/>
  <c r="I70" i="12"/>
  <c r="H70" i="12"/>
  <c r="G70" i="12"/>
  <c r="I69" i="12"/>
  <c r="H69" i="12"/>
  <c r="G69" i="12"/>
  <c r="I68" i="12"/>
  <c r="H68" i="12"/>
  <c r="G68" i="12"/>
  <c r="I67" i="12"/>
  <c r="H67" i="12"/>
  <c r="G67" i="12"/>
  <c r="I66" i="12"/>
  <c r="H66" i="12"/>
  <c r="G66" i="12"/>
  <c r="I65" i="12"/>
  <c r="H65" i="12"/>
  <c r="G65" i="12"/>
  <c r="I64" i="12"/>
  <c r="H64" i="12"/>
  <c r="G64" i="12"/>
  <c r="I63" i="12"/>
  <c r="H63" i="12"/>
  <c r="G63" i="12"/>
  <c r="I62" i="12"/>
  <c r="H62" i="12"/>
  <c r="G62" i="12"/>
  <c r="I61" i="12"/>
  <c r="H61" i="12"/>
  <c r="G61" i="12"/>
  <c r="I60" i="12"/>
  <c r="H60" i="12"/>
  <c r="G60" i="12"/>
  <c r="I59" i="12"/>
  <c r="H59" i="12"/>
  <c r="G59" i="12"/>
  <c r="G58" i="12"/>
  <c r="I57" i="12"/>
  <c r="H57" i="12"/>
  <c r="G57" i="12"/>
  <c r="I56" i="12"/>
  <c r="H56" i="12"/>
  <c r="G56" i="12"/>
  <c r="I55" i="12"/>
  <c r="H55" i="12"/>
  <c r="G55" i="12"/>
  <c r="I54" i="12"/>
  <c r="H54" i="12"/>
  <c r="G54" i="12"/>
  <c r="I53" i="12"/>
  <c r="H53" i="12"/>
  <c r="G53" i="12"/>
  <c r="I52" i="12"/>
  <c r="H52" i="12"/>
  <c r="G52" i="12"/>
  <c r="I51" i="12"/>
  <c r="H51" i="12"/>
  <c r="G51" i="12"/>
  <c r="I50" i="12"/>
  <c r="H50" i="12"/>
  <c r="G50" i="12"/>
  <c r="G49" i="12"/>
  <c r="I48" i="12"/>
  <c r="H48" i="12"/>
  <c r="G48" i="12"/>
  <c r="I47" i="12"/>
  <c r="H47" i="12"/>
  <c r="G47" i="12"/>
  <c r="I46" i="12"/>
  <c r="H46" i="12"/>
  <c r="G46" i="12"/>
  <c r="I45" i="12"/>
  <c r="H45" i="12"/>
  <c r="G45" i="12"/>
  <c r="I44" i="12"/>
  <c r="H44" i="12"/>
  <c r="G44" i="12"/>
  <c r="I43" i="12"/>
  <c r="H43" i="12"/>
  <c r="G43" i="12"/>
  <c r="I42" i="12"/>
  <c r="H42" i="12"/>
  <c r="G42" i="12"/>
  <c r="I41" i="12"/>
  <c r="H41" i="12"/>
  <c r="G41" i="12"/>
  <c r="I40" i="12"/>
  <c r="H40" i="12"/>
  <c r="G40" i="12"/>
  <c r="I39" i="12"/>
  <c r="H39" i="12"/>
  <c r="G39" i="12"/>
  <c r="I38" i="12"/>
  <c r="H38" i="12"/>
  <c r="G38" i="12"/>
  <c r="I37" i="12"/>
  <c r="H37" i="12"/>
  <c r="G37" i="12"/>
  <c r="I36" i="12"/>
  <c r="H36" i="12"/>
  <c r="G36" i="12"/>
  <c r="I35" i="12"/>
  <c r="H35" i="12"/>
  <c r="G35" i="12"/>
  <c r="I34" i="12"/>
  <c r="H34" i="12"/>
  <c r="G34" i="12"/>
  <c r="I33" i="12"/>
  <c r="H33" i="12"/>
  <c r="G33" i="12"/>
  <c r="I32" i="12"/>
  <c r="H32" i="12"/>
  <c r="G32" i="12"/>
  <c r="I31" i="12"/>
  <c r="H31" i="12"/>
  <c r="G31" i="12"/>
  <c r="I30" i="12"/>
  <c r="H30" i="12"/>
  <c r="G30" i="12"/>
  <c r="I29" i="12"/>
  <c r="H29" i="12"/>
  <c r="G29" i="12"/>
  <c r="I28" i="12"/>
  <c r="H28" i="12"/>
  <c r="G28" i="12"/>
  <c r="I27" i="12"/>
  <c r="H27" i="12"/>
  <c r="G27" i="12"/>
  <c r="I26" i="12"/>
  <c r="H26" i="12"/>
  <c r="G26" i="12"/>
  <c r="I25" i="12"/>
  <c r="H25" i="12"/>
  <c r="G25" i="12"/>
  <c r="I24" i="12"/>
  <c r="H24" i="12"/>
  <c r="G24" i="12"/>
  <c r="I23" i="12"/>
  <c r="H23" i="12"/>
  <c r="G23" i="12"/>
  <c r="I22" i="12"/>
  <c r="H22" i="12"/>
  <c r="G22" i="12"/>
  <c r="I21" i="12"/>
  <c r="H21" i="12"/>
  <c r="G21" i="12"/>
  <c r="I20" i="12"/>
  <c r="H20" i="12"/>
  <c r="G20" i="12"/>
  <c r="I19" i="12"/>
  <c r="H19" i="12"/>
  <c r="G19" i="12"/>
  <c r="I18" i="12"/>
  <c r="H18" i="12"/>
  <c r="G18" i="12"/>
  <c r="I17" i="12"/>
  <c r="H17" i="12"/>
  <c r="G17" i="12"/>
  <c r="I16" i="12"/>
  <c r="H16" i="12"/>
  <c r="G16" i="12"/>
  <c r="I15" i="12"/>
  <c r="H15" i="12"/>
  <c r="G15" i="12"/>
  <c r="I14" i="12"/>
  <c r="H14" i="12"/>
  <c r="G14" i="12"/>
  <c r="I13" i="12"/>
  <c r="H13" i="12"/>
  <c r="G13" i="12"/>
  <c r="I12" i="12"/>
  <c r="H12" i="12"/>
  <c r="I11" i="12"/>
  <c r="H11" i="12"/>
  <c r="G11" i="12"/>
  <c r="I10" i="12"/>
  <c r="H10" i="12"/>
  <c r="G10" i="12"/>
  <c r="E82" i="8" l="1"/>
  <c r="E5" i="9" s="1"/>
  <c r="C20" i="3"/>
  <c r="D20" i="3" s="1"/>
  <c r="D33" i="3"/>
  <c r="C36" i="3"/>
  <c r="D36" i="3" s="1"/>
  <c r="C28" i="3"/>
  <c r="D28" i="3" s="1"/>
  <c r="F15" i="4"/>
  <c r="D18" i="6"/>
  <c r="C18" i="3"/>
  <c r="D18" i="3" s="1"/>
  <c r="C17" i="3"/>
  <c r="D17" i="3" s="1"/>
  <c r="D19" i="3"/>
  <c r="G31" i="6"/>
  <c r="G33" i="6" s="1"/>
  <c r="D82" i="8"/>
  <c r="D5" i="9" s="1"/>
  <c r="J31" i="6"/>
  <c r="J33" i="6" s="1"/>
  <c r="E72" i="6"/>
  <c r="E74" i="6" s="1"/>
  <c r="M72" i="6"/>
  <c r="P70" i="6"/>
  <c r="P33" i="6"/>
  <c r="M33" i="6"/>
  <c r="D51" i="6"/>
  <c r="D31" i="6"/>
  <c r="B72" i="6"/>
  <c r="B74" i="6" s="1"/>
  <c r="B35" i="3"/>
  <c r="C35" i="3"/>
  <c r="E15" i="4"/>
  <c r="C34" i="3"/>
  <c r="D34" i="3" s="1"/>
  <c r="C27" i="3"/>
  <c r="C26" i="3"/>
  <c r="D26" i="3" s="1"/>
  <c r="B27" i="3"/>
  <c r="B25" i="3"/>
  <c r="D25" i="3" s="1"/>
  <c r="C13" i="4"/>
  <c r="D13" i="4"/>
  <c r="E13" i="4"/>
  <c r="C12" i="4"/>
  <c r="F13" i="4"/>
  <c r="D15" i="4"/>
  <c r="D66" i="6"/>
  <c r="D68" i="6" s="1"/>
  <c r="J66" i="6"/>
  <c r="P72" i="6"/>
  <c r="K33" i="6"/>
  <c r="G66" i="6"/>
  <c r="P68" i="6"/>
  <c r="M68" i="6"/>
  <c r="M70" i="6"/>
  <c r="J70" i="6"/>
  <c r="G70" i="6"/>
  <c r="D27" i="3" l="1"/>
  <c r="D29" i="3" s="1"/>
  <c r="D35" i="3"/>
  <c r="C14" i="4"/>
  <c r="F14" i="4"/>
  <c r="D14" i="4"/>
  <c r="C15" i="4"/>
  <c r="D33" i="6"/>
  <c r="D70" i="6"/>
  <c r="P74" i="6"/>
  <c r="G4" i="9" s="1"/>
  <c r="G6" i="9" s="1"/>
  <c r="D37" i="3"/>
  <c r="G72" i="6"/>
  <c r="G74" i="6" s="1"/>
  <c r="D4" i="9" s="1"/>
  <c r="D6" i="9" s="1"/>
  <c r="J72" i="6"/>
  <c r="J74" i="6" s="1"/>
  <c r="E4" i="9" s="1"/>
  <c r="E6" i="9" s="1"/>
  <c r="J68" i="6"/>
  <c r="M74" i="6"/>
  <c r="F4" i="9" s="1"/>
  <c r="F6" i="9" s="1"/>
  <c r="B13" i="4"/>
  <c r="F12" i="4"/>
  <c r="E12" i="4"/>
  <c r="D12" i="4"/>
  <c r="E14" i="4"/>
  <c r="B12" i="4"/>
  <c r="D21" i="3"/>
  <c r="G68" i="6"/>
  <c r="D72" i="6"/>
  <c r="D74" i="6" l="1"/>
  <c r="C4" i="9" s="1"/>
  <c r="C6" i="9" s="1"/>
  <c r="B14" i="4"/>
  <c r="B18" i="4" s="1"/>
  <c r="C7" i="9" s="1"/>
  <c r="C18" i="4"/>
  <c r="D7" i="9" s="1"/>
  <c r="D8" i="9" s="1"/>
  <c r="E18" i="4"/>
  <c r="F7" i="9" s="1"/>
  <c r="F8" i="9" s="1"/>
  <c r="F18" i="4"/>
  <c r="D18" i="4"/>
  <c r="C8" i="9" l="1"/>
  <c r="E7" i="9"/>
  <c r="E8" i="9" s="1"/>
  <c r="G7" i="9"/>
  <c r="G8" i="9" s="1"/>
</calcChain>
</file>

<file path=xl/sharedStrings.xml><?xml version="1.0" encoding="utf-8"?>
<sst xmlns="http://schemas.openxmlformats.org/spreadsheetml/2006/main" count="650" uniqueCount="537">
  <si>
    <t>Budget: Revenue Projections from each LEA Year 1</t>
  </si>
  <si>
    <t>   </t>
  </si>
  <si>
    <t>REFER TO RESOURCE GUIDE FOR ADDITIONAL INFORMATION AND SOURCE DOCUMENTS</t>
  </si>
  <si>
    <t>Revenue</t>
  </si>
  <si>
    <t>Year 1</t>
  </si>
  <si>
    <t>State Funds</t>
  </si>
  <si>
    <t>Local Funds</t>
  </si>
  <si>
    <t>Federal EC Funds</t>
  </si>
  <si>
    <t>Approximate Per Pupil Funding</t>
  </si>
  <si>
    <t>Projected LEA ADM</t>
  </si>
  <si>
    <t>Approximate funding for Year 1</t>
  </si>
  <si>
    <t xml:space="preserve">LEA #1: </t>
  </si>
  <si>
    <t xml:space="preserve">LEA #2: </t>
  </si>
  <si>
    <t xml:space="preserve">LEA #3: </t>
  </si>
  <si>
    <t>Total Budget: Revenue Projections Year 1 through Year 5</t>
  </si>
  <si>
    <t>All per pupil amounts are from the most current information and would be approximations for Year 1.</t>
  </si>
  <si>
    <t>Federal funding is based upon the number of students enrolled who qualify. The applicant should use caution when relying on federal funding in year one to meet budgetary goals.</t>
  </si>
  <si>
    <t>These revenue projection figures do NOT guarantee the charter school would receive this amount of funding in Year 1.</t>
  </si>
  <si>
    <t>For local funding amounts, applicants will need to contact their local offices or LEA.</t>
  </si>
  <si>
    <t>Year 2</t>
  </si>
  <si>
    <t>Year 3</t>
  </si>
  <si>
    <t>Year 4</t>
  </si>
  <si>
    <t>Year 5</t>
  </si>
  <si>
    <t>State ADM Funds</t>
  </si>
  <si>
    <t>Local Per Pupil Funds</t>
  </si>
  <si>
    <t>Other Funds*</t>
  </si>
  <si>
    <t>Working Capital*</t>
  </si>
  <si>
    <t>*All budgets should balance indicating strong budgetary skills. Any negative fund balances will, more than likely, generate additional questions by those evaluating the application. If the applicant is depending on other funding sources or working capital to balance the operating budget, please provide documentation such as signed statements from donors, foundations, bank documents, etc., on the commitment of these funds. If these figures are loans, the repayment needs to be explained in the narrative and found within the budget projections.</t>
  </si>
  <si>
    <t>Assurances are needed to confirm the commitment of these additional sources of revenue. Please include these as Appendix M.</t>
  </si>
  <si>
    <t>Income:
Revenue Projections</t>
  </si>
  <si>
    <t>Personnel Budget: Expenditure Projections</t>
  </si>
  <si>
    <t>Budget Expenditure Projections</t>
  </si>
  <si>
    <t>Total</t>
  </si>
  <si>
    <t>Lead Administrator</t>
  </si>
  <si>
    <t>Assistant Administrator</t>
  </si>
  <si>
    <t>Finance Officer</t>
  </si>
  <si>
    <t>Clerical</t>
  </si>
  <si>
    <t>Food Service Staff</t>
  </si>
  <si>
    <t>Custodians</t>
  </si>
  <si>
    <t>Transportation Staff</t>
  </si>
  <si>
    <t>Total Admin and Support:</t>
  </si>
  <si>
    <t>Core Content Teacher(s)</t>
  </si>
  <si>
    <t>Electives/Specialty Teacher(s)</t>
  </si>
  <si>
    <t>Exceptional Children Teacher(s)</t>
  </si>
  <si>
    <t>Total Admin, Support and Instructional Personnel:</t>
  </si>
  <si>
    <t>Health Insurance</t>
  </si>
  <si>
    <t>Retirement Plan--NC State</t>
  </si>
  <si>
    <t>Retirement Plan--Other</t>
  </si>
  <si>
    <t>Life Insurance</t>
  </si>
  <si>
    <t>Disability</t>
  </si>
  <si>
    <t>Medicare</t>
  </si>
  <si>
    <t>Social Security</t>
  </si>
  <si>
    <t>Total Admin and Support Benefits:</t>
  </si>
  <si>
    <t>Total Instructional Personnel Benefits:</t>
  </si>
  <si>
    <t>Total Personnel Benefits:</t>
  </si>
  <si>
    <t>Number of Staff</t>
  </si>
  <si>
    <t>Total Salary</t>
  </si>
  <si>
    <t>Cost Per</t>
  </si>
  <si>
    <t>Administrative &amp; Support Personnel</t>
  </si>
  <si>
    <t>Total Instructional Personnel:</t>
  </si>
  <si>
    <t>Instructional Personnel</t>
  </si>
  <si>
    <t>Administrative &amp; Support Benefits</t>
  </si>
  <si>
    <t>Instructional Personnel Benefits</t>
  </si>
  <si>
    <t>Benefits</t>
  </si>
  <si>
    <t>Total Instructional Personnel (Salary &amp; Benefits):</t>
  </si>
  <si>
    <t>TOTAL PERSONNEL:</t>
  </si>
  <si>
    <t>Operations Budget: Expenditure Projections</t>
  </si>
  <si>
    <t>The following list of expenditure items is presented as an example. Applicants should modify to meet their needs.</t>
  </si>
  <si>
    <t>Office Supplies</t>
  </si>
  <si>
    <t>Paper</t>
  </si>
  <si>
    <t>Computers &amp; Software</t>
  </si>
  <si>
    <t>Communications &amp; Telephone</t>
  </si>
  <si>
    <t>Copier leases</t>
  </si>
  <si>
    <t>Management Company</t>
  </si>
  <si>
    <t>Contract Fees</t>
  </si>
  <si>
    <t>Professional Contract</t>
  </si>
  <si>
    <t>Legal Counsel</t>
  </si>
  <si>
    <t>Student Accounting</t>
  </si>
  <si>
    <t>Financial</t>
  </si>
  <si>
    <t>Facilities</t>
  </si>
  <si>
    <t>Facility Lease/Mortgage</t>
  </si>
  <si>
    <t>Maintenance</t>
  </si>
  <si>
    <t>Custodial Supplies</t>
  </si>
  <si>
    <t>Custodial Contract</t>
  </si>
  <si>
    <t>Insurance (pg19)</t>
  </si>
  <si>
    <t>Other</t>
  </si>
  <si>
    <t>Utilities</t>
  </si>
  <si>
    <t>Electric</t>
  </si>
  <si>
    <t>Gas</t>
  </si>
  <si>
    <t>Water/Sewer</t>
  </si>
  <si>
    <t>Trash</t>
  </si>
  <si>
    <t>Transportation</t>
  </si>
  <si>
    <t>Buses</t>
  </si>
  <si>
    <t>Oil/Tires &amp; Maintenance</t>
  </si>
  <si>
    <t>Marketing</t>
  </si>
  <si>
    <t>Child nutrition</t>
  </si>
  <si>
    <t>Travel</t>
  </si>
  <si>
    <t>Classroom Technology</t>
  </si>
  <si>
    <t>Software</t>
  </si>
  <si>
    <t>Instructional Contract</t>
  </si>
  <si>
    <t>Staff Development</t>
  </si>
  <si>
    <t>Books and Supplies</t>
  </si>
  <si>
    <t>Instructional Materials</t>
  </si>
  <si>
    <t>Curriculum/Texts</t>
  </si>
  <si>
    <t>Copy Paper</t>
  </si>
  <si>
    <t>Testing Supplies</t>
  </si>
  <si>
    <t>*Applicants may amend this table and the position titles to fit their Education and Operations Plans.</t>
  </si>
  <si>
    <t>TOTAL OPERATIONS:</t>
  </si>
  <si>
    <t>Total Instructional Operations:</t>
  </si>
  <si>
    <t>Office</t>
  </si>
  <si>
    <t>Total Admin &amp; Support Personnel (Salary &amp; Benefits):</t>
  </si>
  <si>
    <t>OPERATIONS BUDGET:
Administrative and Support</t>
  </si>
  <si>
    <t>OPERATIONS BUDGET:
Instructional</t>
  </si>
  <si>
    <t>Total Administrative &amp; Support Operations:</t>
  </si>
  <si>
    <t>Overall Budget</t>
  </si>
  <si>
    <t>SUMMARY</t>
  </si>
  <si>
    <t>LEA</t>
  </si>
  <si>
    <t>Estimated per pupil local current expense</t>
  </si>
  <si>
    <t>Supplemental local tax</t>
  </si>
  <si>
    <t>010-Alamance-Burlington</t>
  </si>
  <si>
    <t>020-Alexander</t>
  </si>
  <si>
    <t>030-Alleghany</t>
  </si>
  <si>
    <t>040-Anson</t>
  </si>
  <si>
    <t>050-Ashe</t>
  </si>
  <si>
    <t>060-Avery</t>
  </si>
  <si>
    <t>070-Beaufort</t>
  </si>
  <si>
    <t>080-Bertie</t>
  </si>
  <si>
    <t>090-Bladen</t>
  </si>
  <si>
    <t>100-Brunswick</t>
  </si>
  <si>
    <t>110-Buncombe</t>
  </si>
  <si>
    <t>111-Asheville City</t>
  </si>
  <si>
    <t>120-Burke</t>
  </si>
  <si>
    <t>130-Cabarrus</t>
  </si>
  <si>
    <t>132-Kannapolis City</t>
  </si>
  <si>
    <t>140-Caldwell</t>
  </si>
  <si>
    <t>150-Camden</t>
  </si>
  <si>
    <t>160-Carteret</t>
  </si>
  <si>
    <t>170-Caswell</t>
  </si>
  <si>
    <t>180-Catawba</t>
  </si>
  <si>
    <t>181-Hickory City</t>
  </si>
  <si>
    <t>182-Newton City</t>
  </si>
  <si>
    <t>190-Chatham</t>
  </si>
  <si>
    <t>200-Cherokee</t>
  </si>
  <si>
    <t>210-Chowan</t>
  </si>
  <si>
    <t>220-Clay</t>
  </si>
  <si>
    <t>230-Cleveland</t>
  </si>
  <si>
    <t>240-Columbus</t>
  </si>
  <si>
    <t>241-Whiteville City</t>
  </si>
  <si>
    <t>250-Craven</t>
  </si>
  <si>
    <t>260-Cumberland</t>
  </si>
  <si>
    <t>270-Currituck</t>
  </si>
  <si>
    <t>280-Dare</t>
  </si>
  <si>
    <t>290-Davidson</t>
  </si>
  <si>
    <t>291-Lexington City</t>
  </si>
  <si>
    <t>292-Thomasville City</t>
  </si>
  <si>
    <t>300-Davie</t>
  </si>
  <si>
    <t>310-Duplin</t>
  </si>
  <si>
    <t>320-Durham Public</t>
  </si>
  <si>
    <t>330-Edgecombe</t>
  </si>
  <si>
    <t>340-Forsyth</t>
  </si>
  <si>
    <t>350-Franklin</t>
  </si>
  <si>
    <t>360-Gaston</t>
  </si>
  <si>
    <t>370-Gates</t>
  </si>
  <si>
    <t>380-Graham</t>
  </si>
  <si>
    <t>390-Granville</t>
  </si>
  <si>
    <t>400-Greene</t>
  </si>
  <si>
    <t>410-Guilford</t>
  </si>
  <si>
    <t>420-Halifax</t>
  </si>
  <si>
    <t>421-Roanoke Rapids City</t>
  </si>
  <si>
    <t>422-Weldon City</t>
  </si>
  <si>
    <t>430-Harnett</t>
  </si>
  <si>
    <t>440-Haywood</t>
  </si>
  <si>
    <t>450-Henderson</t>
  </si>
  <si>
    <t>460-Hertford</t>
  </si>
  <si>
    <t>470-Hoke</t>
  </si>
  <si>
    <t>480-Hyde</t>
  </si>
  <si>
    <t>490-Iredell</t>
  </si>
  <si>
    <t>491-Mooresville City</t>
  </si>
  <si>
    <t>500-Jackson</t>
  </si>
  <si>
    <t>510-Johnston</t>
  </si>
  <si>
    <t>520-Jones</t>
  </si>
  <si>
    <t>530-Lee</t>
  </si>
  <si>
    <t>540-Lenoir</t>
  </si>
  <si>
    <t>550-Lincoln</t>
  </si>
  <si>
    <t>560-Macon</t>
  </si>
  <si>
    <t>570-Madison</t>
  </si>
  <si>
    <t>580-Martin</t>
  </si>
  <si>
    <t>590-McDowell</t>
  </si>
  <si>
    <t>600-Char.-Mecklenburg</t>
  </si>
  <si>
    <t>610-Mitchell</t>
  </si>
  <si>
    <t>620-Montgomery</t>
  </si>
  <si>
    <t>630-Moore</t>
  </si>
  <si>
    <t>640-Nash</t>
  </si>
  <si>
    <t>650-New Hanover</t>
  </si>
  <si>
    <t>660-Northampton</t>
  </si>
  <si>
    <t>670-Onslow</t>
  </si>
  <si>
    <t>680-Orange</t>
  </si>
  <si>
    <t>681-Chapel Hill-Carrboro</t>
  </si>
  <si>
    <t>690-Pamlico</t>
  </si>
  <si>
    <t>700-Pasquotank</t>
  </si>
  <si>
    <t>710-Pender</t>
  </si>
  <si>
    <t>720-Perquimans</t>
  </si>
  <si>
    <t>730-Person</t>
  </si>
  <si>
    <t>740-Pitt</t>
  </si>
  <si>
    <t>750-Polk</t>
  </si>
  <si>
    <t>760-Randolph</t>
  </si>
  <si>
    <t>761-Asheboro City</t>
  </si>
  <si>
    <t>770-Richmond</t>
  </si>
  <si>
    <t>780-Robeson</t>
  </si>
  <si>
    <t>790-Rockingham</t>
  </si>
  <si>
    <t>800-Rowan</t>
  </si>
  <si>
    <t>810-Rutherford</t>
  </si>
  <si>
    <t>820-Sampson</t>
  </si>
  <si>
    <t>821-Clinton City</t>
  </si>
  <si>
    <t>830-Scotland</t>
  </si>
  <si>
    <t>840-Stanly-Albemarle</t>
  </si>
  <si>
    <t>850-Stokes</t>
  </si>
  <si>
    <t>860-Surry</t>
  </si>
  <si>
    <t>861-Elkin City</t>
  </si>
  <si>
    <t>862-Mount Airy City</t>
  </si>
  <si>
    <t>870-Swain</t>
  </si>
  <si>
    <t>880-Transylvania</t>
  </si>
  <si>
    <t>890-Tyrrell</t>
  </si>
  <si>
    <t>900-Union</t>
  </si>
  <si>
    <t>910-Vance</t>
  </si>
  <si>
    <t>920-Wake</t>
  </si>
  <si>
    <t>930-Warren</t>
  </si>
  <si>
    <t>940-Washington</t>
  </si>
  <si>
    <t>950-Watauga</t>
  </si>
  <si>
    <t>960-Wayne</t>
  </si>
  <si>
    <t>970-Wilkes</t>
  </si>
  <si>
    <t>980-Wilson</t>
  </si>
  <si>
    <t>990-Yadkin</t>
  </si>
  <si>
    <t>995-Yancey</t>
  </si>
  <si>
    <t>Estimated Per Pupil Local Current Expense
By Local Education Agency
2018-19</t>
  </si>
  <si>
    <t>$/ADM</t>
  </si>
  <si>
    <t>$/HEADCOUNT</t>
  </si>
  <si>
    <t>Public Schools of North Carolina</t>
  </si>
  <si>
    <t>North Carolina Department of Public Instruction</t>
  </si>
  <si>
    <t>Dollars Per ADM Based on FY 2018-19 Initial Allotment</t>
  </si>
  <si>
    <t>Regular Charter Schools</t>
  </si>
  <si>
    <t>See note</t>
  </si>
  <si>
    <t>LEA NO</t>
  </si>
  <si>
    <t>LEA NAME</t>
  </si>
  <si>
    <t>010</t>
  </si>
  <si>
    <t>Alamance-Burlington</t>
  </si>
  <si>
    <t>020</t>
  </si>
  <si>
    <t>Alexander County</t>
  </si>
  <si>
    <t>030</t>
  </si>
  <si>
    <t>Alleghany County</t>
  </si>
  <si>
    <t>040</t>
  </si>
  <si>
    <t>Anson County</t>
  </si>
  <si>
    <t>050</t>
  </si>
  <si>
    <t>Ashe County</t>
  </si>
  <si>
    <t>060</t>
  </si>
  <si>
    <t>Avery County</t>
  </si>
  <si>
    <t>070</t>
  </si>
  <si>
    <t>Beaufort County</t>
  </si>
  <si>
    <t>080</t>
  </si>
  <si>
    <t>Bertie County</t>
  </si>
  <si>
    <t>090</t>
  </si>
  <si>
    <t>Bladen County</t>
  </si>
  <si>
    <t>100</t>
  </si>
  <si>
    <t>Brunswick County</t>
  </si>
  <si>
    <t>110</t>
  </si>
  <si>
    <t>Buncombe County</t>
  </si>
  <si>
    <t>111</t>
  </si>
  <si>
    <t>Asheville City</t>
  </si>
  <si>
    <t>120</t>
  </si>
  <si>
    <t>Burke County</t>
  </si>
  <si>
    <t>130</t>
  </si>
  <si>
    <t>Cabarrus County</t>
  </si>
  <si>
    <t>132</t>
  </si>
  <si>
    <t>Kannapolis City</t>
  </si>
  <si>
    <t>140</t>
  </si>
  <si>
    <t>Caldwell County</t>
  </si>
  <si>
    <t>150</t>
  </si>
  <si>
    <t>Camden County</t>
  </si>
  <si>
    <t>160</t>
  </si>
  <si>
    <t>Carteret County</t>
  </si>
  <si>
    <t>170</t>
  </si>
  <si>
    <t>Caswell County</t>
  </si>
  <si>
    <t>180</t>
  </si>
  <si>
    <t>Catawba County</t>
  </si>
  <si>
    <t>181</t>
  </si>
  <si>
    <t>Hickory City</t>
  </si>
  <si>
    <t>182</t>
  </si>
  <si>
    <t>Newton-Conover City</t>
  </si>
  <si>
    <t>190</t>
  </si>
  <si>
    <t>Chatham County</t>
  </si>
  <si>
    <t>200</t>
  </si>
  <si>
    <t>Cherokee County</t>
  </si>
  <si>
    <t>210</t>
  </si>
  <si>
    <t>Chowan County</t>
  </si>
  <si>
    <t>220</t>
  </si>
  <si>
    <t>Clay County</t>
  </si>
  <si>
    <t>230</t>
  </si>
  <si>
    <t>Cleveland County</t>
  </si>
  <si>
    <t>240</t>
  </si>
  <si>
    <t>Columbus County</t>
  </si>
  <si>
    <t>241</t>
  </si>
  <si>
    <t>Whiteville City</t>
  </si>
  <si>
    <t>250</t>
  </si>
  <si>
    <t>Craven County</t>
  </si>
  <si>
    <t>260</t>
  </si>
  <si>
    <t>Cumberland County</t>
  </si>
  <si>
    <t>270</t>
  </si>
  <si>
    <t>Currituck County</t>
  </si>
  <si>
    <t>280</t>
  </si>
  <si>
    <t>Dare County</t>
  </si>
  <si>
    <t>290</t>
  </si>
  <si>
    <t>Davidson County</t>
  </si>
  <si>
    <t>291</t>
  </si>
  <si>
    <t>Lexington City</t>
  </si>
  <si>
    <t>292</t>
  </si>
  <si>
    <t>Thomasville City</t>
  </si>
  <si>
    <t>300</t>
  </si>
  <si>
    <t>Davie County</t>
  </si>
  <si>
    <t>310</t>
  </si>
  <si>
    <t>Duplin County</t>
  </si>
  <si>
    <t>320</t>
  </si>
  <si>
    <t>Durham Public</t>
  </si>
  <si>
    <t>330</t>
  </si>
  <si>
    <t>Edgecombe County</t>
  </si>
  <si>
    <t>340</t>
  </si>
  <si>
    <t>Forsyth County</t>
  </si>
  <si>
    <t>350</t>
  </si>
  <si>
    <t>Franklin County</t>
  </si>
  <si>
    <t>360</t>
  </si>
  <si>
    <t>Gaston County</t>
  </si>
  <si>
    <t>370</t>
  </si>
  <si>
    <t>Gates County</t>
  </si>
  <si>
    <t>380</t>
  </si>
  <si>
    <t>Graham County</t>
  </si>
  <si>
    <t>390</t>
  </si>
  <si>
    <t>Granville County</t>
  </si>
  <si>
    <t>400</t>
  </si>
  <si>
    <t>Greene County</t>
  </si>
  <si>
    <t>410</t>
  </si>
  <si>
    <t>Guilford County</t>
  </si>
  <si>
    <t>420</t>
  </si>
  <si>
    <t>Halifax County</t>
  </si>
  <si>
    <t>421</t>
  </si>
  <si>
    <t>Roanoke Rapids City</t>
  </si>
  <si>
    <t>422</t>
  </si>
  <si>
    <t>Weldon City</t>
  </si>
  <si>
    <t>430</t>
  </si>
  <si>
    <t>Harnett County</t>
  </si>
  <si>
    <t>440</t>
  </si>
  <si>
    <t>Haywood County</t>
  </si>
  <si>
    <t>450</t>
  </si>
  <si>
    <t>Henderson County</t>
  </si>
  <si>
    <t>460</t>
  </si>
  <si>
    <t>Hertford County</t>
  </si>
  <si>
    <t>470</t>
  </si>
  <si>
    <t>Hoke County</t>
  </si>
  <si>
    <t>480</t>
  </si>
  <si>
    <t>Hyde County</t>
  </si>
  <si>
    <t>490</t>
  </si>
  <si>
    <t>Iredell County</t>
  </si>
  <si>
    <t>491</t>
  </si>
  <si>
    <t>Mooresville City</t>
  </si>
  <si>
    <t>500</t>
  </si>
  <si>
    <t>Jackson County</t>
  </si>
  <si>
    <t>510</t>
  </si>
  <si>
    <t>Johnston County</t>
  </si>
  <si>
    <t>520</t>
  </si>
  <si>
    <t>Jones County</t>
  </si>
  <si>
    <t>530</t>
  </si>
  <si>
    <t>Lee County</t>
  </si>
  <si>
    <t>540</t>
  </si>
  <si>
    <t>Lenoir County</t>
  </si>
  <si>
    <t>550</t>
  </si>
  <si>
    <t>Lincoln County</t>
  </si>
  <si>
    <t>560</t>
  </si>
  <si>
    <t>Macon County</t>
  </si>
  <si>
    <t>570</t>
  </si>
  <si>
    <t>Madison County</t>
  </si>
  <si>
    <t>580</t>
  </si>
  <si>
    <t>Martin County</t>
  </si>
  <si>
    <t>590</t>
  </si>
  <si>
    <t>McDowell County</t>
  </si>
  <si>
    <t>600</t>
  </si>
  <si>
    <t>Mecklenburg County</t>
  </si>
  <si>
    <t>610</t>
  </si>
  <si>
    <t>Mitchell County</t>
  </si>
  <si>
    <t>620</t>
  </si>
  <si>
    <t>Montgomery County</t>
  </si>
  <si>
    <t>630</t>
  </si>
  <si>
    <t>Moore County</t>
  </si>
  <si>
    <t>640</t>
  </si>
  <si>
    <t>Nash-Rocky Mount</t>
  </si>
  <si>
    <t>650</t>
  </si>
  <si>
    <t>New Hanover County</t>
  </si>
  <si>
    <t>660</t>
  </si>
  <si>
    <t>Northampton County</t>
  </si>
  <si>
    <t>670</t>
  </si>
  <si>
    <t>Onslow County</t>
  </si>
  <si>
    <t>680</t>
  </si>
  <si>
    <t>Orange County</t>
  </si>
  <si>
    <t>681</t>
  </si>
  <si>
    <t>Chapel Hill-Carrboro</t>
  </si>
  <si>
    <t>690</t>
  </si>
  <si>
    <t>Pamlico County</t>
  </si>
  <si>
    <t>700</t>
  </si>
  <si>
    <t>Pasquotank County</t>
  </si>
  <si>
    <t>710</t>
  </si>
  <si>
    <t>Pender County</t>
  </si>
  <si>
    <t>720</t>
  </si>
  <si>
    <t>Perquimans County</t>
  </si>
  <si>
    <t>730</t>
  </si>
  <si>
    <t>Person County</t>
  </si>
  <si>
    <t>740</t>
  </si>
  <si>
    <t>Pitt County</t>
  </si>
  <si>
    <t>750</t>
  </si>
  <si>
    <t>Polk County</t>
  </si>
  <si>
    <t>760</t>
  </si>
  <si>
    <t>Randolph County</t>
  </si>
  <si>
    <t>761</t>
  </si>
  <si>
    <t>Asheboro City</t>
  </si>
  <si>
    <t>770</t>
  </si>
  <si>
    <t>Richmond County</t>
  </si>
  <si>
    <t>780</t>
  </si>
  <si>
    <t>Robeson County</t>
  </si>
  <si>
    <t>790</t>
  </si>
  <si>
    <t>Rockingham County</t>
  </si>
  <si>
    <t>800</t>
  </si>
  <si>
    <t>Rowan-Salisbury</t>
  </si>
  <si>
    <t>810</t>
  </si>
  <si>
    <t>Rutherford County</t>
  </si>
  <si>
    <t>820</t>
  </si>
  <si>
    <t>Sampson County</t>
  </si>
  <si>
    <t>821</t>
  </si>
  <si>
    <t>Clinton City</t>
  </si>
  <si>
    <t>830</t>
  </si>
  <si>
    <t>Scotland County</t>
  </si>
  <si>
    <t>840</t>
  </si>
  <si>
    <t>Stanly County</t>
  </si>
  <si>
    <t>850</t>
  </si>
  <si>
    <t>Stokes County</t>
  </si>
  <si>
    <t>860</t>
  </si>
  <si>
    <t>Surry County</t>
  </si>
  <si>
    <t>861</t>
  </si>
  <si>
    <t>Elkin City</t>
  </si>
  <si>
    <t>862</t>
  </si>
  <si>
    <t>Mount Airy City</t>
  </si>
  <si>
    <t>870</t>
  </si>
  <si>
    <t>Swain County</t>
  </si>
  <si>
    <t>880</t>
  </si>
  <si>
    <t>Transylvania County</t>
  </si>
  <si>
    <t>890</t>
  </si>
  <si>
    <t>Tyrrell County</t>
  </si>
  <si>
    <t>900</t>
  </si>
  <si>
    <t>Union County</t>
  </si>
  <si>
    <t>910</t>
  </si>
  <si>
    <t>Vance County</t>
  </si>
  <si>
    <t>920</t>
  </si>
  <si>
    <t>Wake County</t>
  </si>
  <si>
    <t>930</t>
  </si>
  <si>
    <t>Warren County</t>
  </si>
  <si>
    <t>940</t>
  </si>
  <si>
    <t>Washington County</t>
  </si>
  <si>
    <t>950</t>
  </si>
  <si>
    <t>Watauga County</t>
  </si>
  <si>
    <t>960</t>
  </si>
  <si>
    <t>Wayne County</t>
  </si>
  <si>
    <t>970</t>
  </si>
  <si>
    <t>Wilkes County</t>
  </si>
  <si>
    <t>980</t>
  </si>
  <si>
    <t>Wilson County</t>
  </si>
  <si>
    <t>990</t>
  </si>
  <si>
    <t>Yadkin County</t>
  </si>
  <si>
    <t>995</t>
  </si>
  <si>
    <t>Yancey County</t>
  </si>
  <si>
    <t xml:space="preserve">Note : Based on FY19_Children With Disabilities, Initial file </t>
  </si>
  <si>
    <r>
      <rPr>
        <b/>
        <i/>
        <sz val="11"/>
        <color theme="1"/>
        <rFont val="Arial Narrow"/>
        <family val="2"/>
      </rPr>
      <t>In year 1:</t>
    </r>
    <r>
      <rPr>
        <i/>
        <sz val="11"/>
        <color theme="1"/>
        <rFont val="Arial Narrow"/>
        <family val="2"/>
      </rPr>
      <t xml:space="preserve"> Base state allotments are determined by the LEA in which the student resides.</t>
    </r>
  </si>
  <si>
    <r>
      <rPr>
        <b/>
        <i/>
        <sz val="11"/>
        <color theme="1"/>
        <rFont val="Arial Narrow"/>
        <family val="2"/>
      </rPr>
      <t>In year 2 and Beyond:</t>
    </r>
    <r>
      <rPr>
        <i/>
        <sz val="11"/>
        <color theme="1"/>
        <rFont val="Arial Narrow"/>
        <family val="2"/>
      </rPr>
      <t xml:space="preserve"> Base State allotments are determined by the LEA in which the school is located.</t>
    </r>
  </si>
  <si>
    <r>
      <rPr>
        <b/>
        <i/>
        <sz val="11"/>
        <color theme="1"/>
        <rFont val="Arial Narrow"/>
        <family val="2"/>
      </rPr>
      <t xml:space="preserve">Local Funds: </t>
    </r>
    <r>
      <rPr>
        <i/>
        <sz val="11"/>
        <color theme="1"/>
        <rFont val="Arial Narrow"/>
        <family val="2"/>
      </rPr>
      <t>Charter schools receive a per pupil share of the local current expense of the LEA in which the student resides.</t>
    </r>
  </si>
  <si>
    <t>Total:</t>
  </si>
  <si>
    <t>Total Personnel</t>
  </si>
  <si>
    <t>J</t>
  </si>
  <si>
    <t>Total Operations</t>
  </si>
  <si>
    <t>Total Expenditures</t>
  </si>
  <si>
    <t>Total Revenue</t>
  </si>
  <si>
    <t>Surplus / (Deficit)</t>
  </si>
  <si>
    <t>M</t>
  </si>
  <si>
    <t>Z</t>
  </si>
  <si>
    <t>N = J + M</t>
  </si>
  <si>
    <t xml:space="preserve"> = Z - N</t>
  </si>
  <si>
    <t>Logic</t>
  </si>
  <si>
    <r>
      <rPr>
        <b/>
        <i/>
        <sz val="11"/>
        <color theme="1"/>
        <rFont val="Arial Narrow"/>
        <family val="2"/>
      </rPr>
      <t>State Funds:</t>
    </r>
    <r>
      <rPr>
        <i/>
        <sz val="11"/>
        <color theme="1"/>
        <rFont val="Arial Narrow"/>
        <family val="2"/>
      </rPr>
      <t xml:space="preserve"> Charter schools receive an equivalent amount per student as the local education agency (LEA) receives per student receives from the State. Funding is based on the 1st month average daily membership.</t>
    </r>
  </si>
  <si>
    <t>EC Allotment</t>
  </si>
  <si>
    <t xml:space="preserve">State Average Per Child </t>
  </si>
  <si>
    <t>FEDERAL</t>
  </si>
  <si>
    <t xml:space="preserve">9. IDEA, Part B (PRC 60) - federal funds </t>
  </si>
  <si>
    <t>Each LEA will receive 75% of their allocation for December 1, 1998. This establishes their base. The remaining funds will be distributed as follows: 85% will be allocated based upon the number of children who are enrolled in public and private elementary and secondary schools and 15% will be allocated based on the number children living in poverty (free and reduced lunch). (Application must be submitted electronically)</t>
  </si>
  <si>
    <t>https://ec.ncpublicschools.gov/finance-grants/allotment-allocations/per-child-allocations</t>
  </si>
  <si>
    <t>Data Reference:</t>
  </si>
  <si>
    <t>*The personnel list below may be amended to meet the staffing of individual charter schools: This list should align with the projected staff located in the Operations Plan.</t>
  </si>
  <si>
    <t>State EC Funds</t>
  </si>
  <si>
    <t>-</t>
  </si>
  <si>
    <t>TOTAL REVENUE:</t>
  </si>
  <si>
    <t>Formula Total</t>
  </si>
  <si>
    <t>Copied A Column</t>
  </si>
  <si>
    <t>Grade</t>
  </si>
  <si>
    <t>Kindergarten</t>
  </si>
  <si>
    <t>Grade 1</t>
  </si>
  <si>
    <t>Grade 2</t>
  </si>
  <si>
    <t>Grade 3</t>
  </si>
  <si>
    <t>Grade 5</t>
  </si>
  <si>
    <t>Grade 4</t>
  </si>
  <si>
    <t>Grade 6</t>
  </si>
  <si>
    <t>Grade 7</t>
  </si>
  <si>
    <t>Grade 8</t>
  </si>
  <si>
    <t>Grade 9</t>
  </si>
  <si>
    <t>Grade 10</t>
  </si>
  <si>
    <t>Grade 11</t>
  </si>
  <si>
    <t>Grade 12</t>
  </si>
  <si>
    <t>The numbers in the following tables are projections, or estimates, and do not bind the State to fund the school at any particular level.</t>
  </si>
  <si>
    <t>For the first two years the State will fund the school up to the maximum projected enrollment for each of those years as set forth and approved in the projected enrollment tables. However, in subsequent years, the school may increase its enrollment only as permitted by NCGS 115C-218.7(b).</t>
  </si>
  <si>
    <t>LEA Totals:</t>
  </si>
  <si>
    <t>Enrollment Projections Year 1 through Year 5</t>
  </si>
  <si>
    <t>LEA #1</t>
  </si>
  <si>
    <t>LEA #2</t>
  </si>
  <si>
    <t>LEA #3</t>
  </si>
  <si>
    <r>
      <rPr>
        <b/>
        <i/>
        <sz val="11"/>
        <color theme="1"/>
        <rFont val="Arial Narrow"/>
        <family val="2"/>
      </rPr>
      <t xml:space="preserve">Federal EC Funds: </t>
    </r>
    <r>
      <rPr>
        <i/>
        <sz val="11"/>
        <color theme="1"/>
        <rFont val="Arial Narrow"/>
        <family val="2"/>
      </rPr>
      <t>Charter schools must qualify and apply for the individual federal grants based on their population of students.</t>
    </r>
  </si>
  <si>
    <t>What percentage of students from the LEA selected above will qualify for EC funding?</t>
  </si>
  <si>
    <r>
      <t xml:space="preserve">State EC Funds: </t>
    </r>
    <r>
      <rPr>
        <i/>
        <sz val="11"/>
        <color theme="1"/>
        <rFont val="Arial Narrow"/>
        <family val="2"/>
      </rPr>
      <t>Charter schools receive a per pupil share of state funds per student with disabilities (school-aged 5 through 21). Funds are limited to 12.75% of the local education agency’s average daily membership (ADM).</t>
    </r>
  </si>
  <si>
    <t>Average Salary</t>
  </si>
  <si>
    <t>In the following tables, please list for each year and grade level, the numbers of students that the school reasonably expects to enroll. In addition, please indicate any plans to increase the grade levels offered by the school over time and be sure these figures match those on the initial cover page.</t>
  </si>
  <si>
    <t>EC Related Services</t>
  </si>
  <si>
    <t>Student Computers</t>
  </si>
  <si>
    <t>ELL Teacher(s)</t>
  </si>
  <si>
    <t>Substitute Teachers</t>
  </si>
  <si>
    <t>Furnishings</t>
  </si>
  <si>
    <t>Bus Services Contract</t>
  </si>
  <si>
    <t>Instructional Coach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</si>
</sst>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_(&quot;$&quot;* #,##0.0000_);_(&quot;$&quot;* \(#,##0.0000\);_(&quot;$&quot;* &quot;-&quot;??_);_(@_)"/>
    <numFmt numFmtId="166" formatCode="_(* #,##0_);_(* \(#,##0\);_(* &quot;-&quot;??_);_(@_)"/>
    <numFmt numFmtId="167" formatCode="_(&quot;$&quot;* #,##0_);_(&quot;$&quot;* \(#,##0\);_(&quot;$&quot;* &quot;-&quot;??_);_(@_)"/>
  </numFmts>
  <fonts count="29" x14ac:knownFonts="1">
    <font>
      <sz val="11"/>
      <color theme="1"/>
      <name val="Calibri"/>
      <family val="2"/>
      <scheme val="minor"/>
    </font>
    <font>
      <sz val="11"/>
      <color theme="1"/>
      <name val="Calibri"/>
      <family val="2"/>
      <scheme val="minor"/>
    </font>
    <font>
      <b/>
      <sz val="14"/>
      <color theme="0"/>
      <name val="Arial Narrow"/>
      <family val="2"/>
    </font>
    <font>
      <sz val="11"/>
      <color theme="1"/>
      <name val="Arial Narrow"/>
      <family val="2"/>
    </font>
    <font>
      <b/>
      <sz val="11"/>
      <color theme="0"/>
      <name val="Arial Narrow"/>
      <family val="2"/>
    </font>
    <font>
      <b/>
      <sz val="11"/>
      <color theme="1"/>
      <name val="Arial Narrow"/>
      <family val="2"/>
    </font>
    <font>
      <b/>
      <sz val="14"/>
      <color rgb="FF000000"/>
      <name val="Arial Narrow"/>
      <family val="2"/>
    </font>
    <font>
      <sz val="14"/>
      <color theme="1"/>
      <name val="Arial Narrow"/>
      <family val="2"/>
    </font>
    <font>
      <sz val="10"/>
      <color theme="1"/>
      <name val="Arial Narrow"/>
      <family val="2"/>
    </font>
    <font>
      <i/>
      <sz val="10"/>
      <color theme="1"/>
      <name val="Arial Narrow"/>
      <family val="2"/>
    </font>
    <font>
      <b/>
      <i/>
      <sz val="10"/>
      <color rgb="FF000000"/>
      <name val="Arial Narrow"/>
      <family val="2"/>
    </font>
    <font>
      <b/>
      <sz val="10"/>
      <color theme="1"/>
      <name val="Arial Narrow"/>
      <family val="2"/>
    </font>
    <font>
      <sz val="14"/>
      <color theme="0"/>
      <name val="Arial Narrow"/>
      <family val="2"/>
    </font>
    <font>
      <i/>
      <sz val="11"/>
      <color theme="1"/>
      <name val="Arial Narrow"/>
      <family val="2"/>
    </font>
    <font>
      <sz val="11"/>
      <color theme="0"/>
      <name val="Arial Narrow"/>
      <family val="2"/>
    </font>
    <font>
      <b/>
      <sz val="10"/>
      <color indexed="8"/>
      <name val="Arial"/>
      <family val="2"/>
    </font>
    <font>
      <b/>
      <sz val="8"/>
      <color indexed="8"/>
      <name val="Arial"/>
      <family val="2"/>
    </font>
    <font>
      <sz val="10"/>
      <name val="Arial"/>
      <family val="2"/>
    </font>
    <font>
      <u/>
      <sz val="11"/>
      <color theme="10"/>
      <name val="Calibri"/>
      <family val="2"/>
      <scheme val="minor"/>
    </font>
    <font>
      <b/>
      <sz val="12"/>
      <color indexed="8"/>
      <name val="Arial"/>
      <family val="2"/>
    </font>
    <font>
      <b/>
      <sz val="11"/>
      <color indexed="8"/>
      <name val="Arial"/>
      <family val="2"/>
    </font>
    <font>
      <b/>
      <sz val="11"/>
      <name val="Arial"/>
      <family val="2"/>
    </font>
    <font>
      <sz val="9"/>
      <name val="Arial"/>
      <family val="2"/>
    </font>
    <font>
      <sz val="8"/>
      <name val="Arial"/>
      <family val="2"/>
    </font>
    <font>
      <b/>
      <u/>
      <sz val="10"/>
      <name val="Arial"/>
      <family val="2"/>
    </font>
    <font>
      <b/>
      <i/>
      <sz val="11"/>
      <color theme="1"/>
      <name val="Arial Narrow"/>
      <family val="2"/>
    </font>
    <font>
      <sz val="9"/>
      <color rgb="FF000000"/>
      <name val="Arial"/>
      <family val="2"/>
    </font>
    <font>
      <b/>
      <sz val="11"/>
      <color theme="1"/>
      <name val="Calibri"/>
      <family val="2"/>
      <scheme val="minor"/>
    </font>
    <font>
      <b/>
      <sz val="11"/>
      <name val="Arial Narrow"/>
      <family val="2"/>
    </font>
  </fonts>
  <fills count="9">
    <fill>
      <patternFill patternType="none"/>
    </fill>
    <fill>
      <patternFill patternType="gray125"/>
    </fill>
    <fill>
      <patternFill patternType="solid">
        <fgColor theme="0" tint="-0.14999847407452621"/>
        <bgColor indexed="64"/>
      </patternFill>
    </fill>
    <fill>
      <patternFill patternType="solid">
        <fgColor rgb="FF172D55"/>
        <bgColor indexed="64"/>
      </patternFill>
    </fill>
    <fill>
      <patternFill patternType="solid">
        <fgColor rgb="FFD9D9D9"/>
        <bgColor indexed="64"/>
      </patternFill>
    </fill>
    <fill>
      <patternFill patternType="solid">
        <fgColor rgb="FF43648C"/>
        <bgColor indexed="64"/>
      </patternFill>
    </fill>
    <fill>
      <patternFill patternType="solid">
        <fgColor rgb="FFA9C040"/>
        <bgColor indexed="64"/>
      </patternFill>
    </fill>
    <fill>
      <patternFill patternType="solid">
        <fgColor indexed="22"/>
        <bgColor indexed="64"/>
      </patternFill>
    </fill>
    <fill>
      <patternFill patternType="solid">
        <fgColor theme="0" tint="-0.249977111117893"/>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6">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7" fillId="0" borderId="0"/>
    <xf numFmtId="43" fontId="17" fillId="0" borderId="0" applyFont="0" applyFill="0" applyBorder="0" applyAlignment="0" applyProtection="0"/>
    <xf numFmtId="44" fontId="17" fillId="0" borderId="0" applyFont="0" applyFill="0" applyBorder="0" applyAlignment="0" applyProtection="0"/>
  </cellStyleXfs>
  <cellXfs count="274">
    <xf numFmtId="0" fontId="0" fillId="0" borderId="0" xfId="0"/>
    <xf numFmtId="0" fontId="3" fillId="0" borderId="0" xfId="0" applyFont="1" applyBorder="1"/>
    <xf numFmtId="0" fontId="3" fillId="0" borderId="0" xfId="0" applyFont="1" applyBorder="1" applyAlignment="1">
      <alignment wrapText="1"/>
    </xf>
    <xf numFmtId="0" fontId="4" fillId="5" borderId="0" xfId="0" applyFont="1" applyFill="1" applyBorder="1" applyAlignment="1">
      <alignment horizontal="center" wrapText="1"/>
    </xf>
    <xf numFmtId="0" fontId="4" fillId="5" borderId="6" xfId="0" applyFont="1" applyFill="1" applyBorder="1" applyAlignment="1">
      <alignment horizontal="center" wrapText="1"/>
    </xf>
    <xf numFmtId="0" fontId="3" fillId="0" borderId="0" xfId="0" applyFont="1" applyBorder="1" applyAlignment="1">
      <alignment horizontal="center" wrapText="1"/>
    </xf>
    <xf numFmtId="0" fontId="3" fillId="6" borderId="5" xfId="0" applyFont="1" applyFill="1" applyBorder="1" applyAlignment="1">
      <alignment wrapText="1"/>
    </xf>
    <xf numFmtId="0" fontId="3" fillId="6" borderId="0" xfId="0" applyFont="1" applyFill="1" applyBorder="1"/>
    <xf numFmtId="0" fontId="3" fillId="0" borderId="5" xfId="0" applyFont="1" applyBorder="1" applyAlignment="1">
      <alignment wrapText="1"/>
    </xf>
    <xf numFmtId="0" fontId="5" fillId="0" borderId="5" xfId="0" applyFont="1" applyBorder="1" applyAlignment="1">
      <alignment horizontal="right" wrapText="1"/>
    </xf>
    <xf numFmtId="0" fontId="3" fillId="0" borderId="6" xfId="0" applyFont="1" applyBorder="1"/>
    <xf numFmtId="0" fontId="5" fillId="0" borderId="7" xfId="0" applyFont="1" applyBorder="1" applyAlignment="1">
      <alignment horizontal="right" wrapText="1"/>
    </xf>
    <xf numFmtId="0" fontId="4" fillId="5" borderId="0"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right" wrapText="1"/>
    </xf>
    <xf numFmtId="0" fontId="7" fillId="0" borderId="0" xfId="0" applyFont="1"/>
    <xf numFmtId="0" fontId="8" fillId="0" borderId="0" xfId="0" applyFont="1"/>
    <xf numFmtId="0" fontId="3" fillId="0" borderId="0" xfId="0" applyFont="1"/>
    <xf numFmtId="0" fontId="4" fillId="3" borderId="2" xfId="0" applyFont="1" applyFill="1" applyBorder="1" applyAlignment="1">
      <alignment vertical="center" wrapText="1"/>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3" fillId="0" borderId="0" xfId="0" applyFont="1" applyAlignment="1">
      <alignment vertical="center"/>
    </xf>
    <xf numFmtId="0" fontId="3" fillId="0" borderId="15" xfId="0" applyFont="1" applyBorder="1"/>
    <xf numFmtId="0" fontId="13" fillId="0" borderId="0" xfId="0" applyFont="1"/>
    <xf numFmtId="0" fontId="13" fillId="0" borderId="0" xfId="0" applyFont="1" applyAlignment="1">
      <alignment wrapText="1"/>
    </xf>
    <xf numFmtId="0" fontId="14" fillId="5" borderId="5" xfId="0" applyFont="1" applyFill="1" applyBorder="1"/>
    <xf numFmtId="0" fontId="14" fillId="5" borderId="0" xfId="0" applyFont="1" applyFill="1" applyBorder="1"/>
    <xf numFmtId="0" fontId="14" fillId="5" borderId="6" xfId="0" applyFont="1" applyFill="1" applyBorder="1"/>
    <xf numFmtId="0" fontId="3" fillId="0" borderId="5" xfId="0" applyFont="1" applyBorder="1"/>
    <xf numFmtId="0" fontId="5" fillId="0" borderId="0" xfId="0" applyFont="1" applyBorder="1" applyAlignment="1">
      <alignment horizontal="right"/>
    </xf>
    <xf numFmtId="0" fontId="3" fillId="0" borderId="0" xfId="0" applyFont="1" applyFill="1" applyBorder="1"/>
    <xf numFmtId="0" fontId="3" fillId="0" borderId="0" xfId="0" applyFont="1" applyFill="1"/>
    <xf numFmtId="0" fontId="3" fillId="0" borderId="0" xfId="0" applyFont="1" applyAlignment="1">
      <alignment horizontal="center"/>
    </xf>
    <xf numFmtId="164" fontId="3" fillId="0" borderId="0" xfId="0" applyNumberFormat="1" applyFont="1" applyAlignment="1">
      <alignment horizontal="center"/>
    </xf>
    <xf numFmtId="0" fontId="4" fillId="5" borderId="0" xfId="0" applyFont="1" applyFill="1"/>
    <xf numFmtId="0" fontId="4" fillId="5" borderId="0" xfId="0" applyFont="1" applyFill="1" applyAlignment="1">
      <alignment horizontal="center"/>
    </xf>
    <xf numFmtId="0" fontId="5" fillId="0" borderId="0" xfId="0" applyFont="1"/>
    <xf numFmtId="0" fontId="17" fillId="0" borderId="0" xfId="3" applyAlignment="1">
      <alignment horizontal="center"/>
    </xf>
    <xf numFmtId="1" fontId="19" fillId="0" borderId="0" xfId="3" applyNumberFormat="1" applyFont="1"/>
    <xf numFmtId="0" fontId="17" fillId="0" borderId="0" xfId="3"/>
    <xf numFmtId="165" fontId="0" fillId="0" borderId="0" xfId="4" applyNumberFormat="1" applyFont="1"/>
    <xf numFmtId="1" fontId="20" fillId="0" borderId="0" xfId="3" applyNumberFormat="1" applyFont="1" applyBorder="1"/>
    <xf numFmtId="0" fontId="21" fillId="0" borderId="0" xfId="3" applyFont="1" applyFill="1" applyAlignment="1">
      <alignment horizontal="centerContinuous"/>
    </xf>
    <xf numFmtId="1" fontId="20" fillId="0" borderId="0" xfId="3" applyNumberFormat="1" applyFont="1" applyBorder="1" applyAlignment="1"/>
    <xf numFmtId="0" fontId="17" fillId="0" borderId="0" xfId="3" applyFill="1" applyAlignment="1">
      <alignment horizontal="centerContinuous"/>
    </xf>
    <xf numFmtId="0" fontId="17" fillId="0" borderId="0" xfId="3" applyAlignment="1">
      <alignment horizontal="centerContinuous"/>
    </xf>
    <xf numFmtId="0" fontId="17" fillId="0" borderId="0" xfId="3" applyAlignment="1">
      <alignment horizontal="left"/>
    </xf>
    <xf numFmtId="0" fontId="22" fillId="0" borderId="0" xfId="3" applyFont="1" applyAlignment="1">
      <alignment horizontal="center"/>
    </xf>
    <xf numFmtId="0" fontId="15" fillId="7" borderId="20" xfId="3" applyFont="1" applyFill="1" applyBorder="1" applyAlignment="1">
      <alignment horizontal="center"/>
    </xf>
    <xf numFmtId="0" fontId="16" fillId="7" borderId="20" xfId="3" applyFont="1" applyFill="1" applyBorder="1" applyAlignment="1">
      <alignment horizontal="center"/>
    </xf>
    <xf numFmtId="44" fontId="17" fillId="0" borderId="1" xfId="5" applyFont="1" applyFill="1" applyBorder="1" applyAlignment="1">
      <alignment horizontal="center"/>
    </xf>
    <xf numFmtId="49" fontId="17" fillId="0" borderId="1" xfId="3" applyNumberFormat="1" applyBorder="1" applyAlignment="1" applyProtection="1">
      <alignment horizontal="left" vertical="center"/>
      <protection locked="0"/>
    </xf>
    <xf numFmtId="43" fontId="17" fillId="0" borderId="1" xfId="5" applyNumberFormat="1" applyFont="1" applyFill="1" applyBorder="1"/>
    <xf numFmtId="43" fontId="17" fillId="0" borderId="1" xfId="4" applyFont="1" applyFill="1" applyBorder="1" applyAlignment="1">
      <alignment horizontal="center"/>
    </xf>
    <xf numFmtId="43" fontId="17" fillId="0" borderId="0" xfId="3" applyNumberFormat="1"/>
    <xf numFmtId="43" fontId="23" fillId="0" borderId="0" xfId="3" applyNumberFormat="1" applyFont="1"/>
    <xf numFmtId="0" fontId="23" fillId="0" borderId="0" xfId="3" applyFont="1" applyFill="1" applyAlignment="1">
      <alignment horizontal="left"/>
    </xf>
    <xf numFmtId="0" fontId="24" fillId="0" borderId="0" xfId="3" applyFont="1" applyAlignment="1">
      <alignment horizontal="left"/>
    </xf>
    <xf numFmtId="166" fontId="0" fillId="0" borderId="0" xfId="4" applyNumberFormat="1" applyFont="1"/>
    <xf numFmtId="0" fontId="17" fillId="0" borderId="0" xfId="3" applyAlignment="1">
      <alignment horizontal="left" indent="1"/>
    </xf>
    <xf numFmtId="37" fontId="17" fillId="0" borderId="0" xfId="3" applyNumberFormat="1"/>
    <xf numFmtId="3" fontId="17" fillId="0" borderId="0" xfId="3" applyNumberFormat="1"/>
    <xf numFmtId="164" fontId="17" fillId="0" borderId="0" xfId="3" applyNumberFormat="1"/>
    <xf numFmtId="0" fontId="4" fillId="3" borderId="2" xfId="0" applyFont="1" applyFill="1" applyBorder="1" applyAlignment="1">
      <alignment horizontal="right"/>
    </xf>
    <xf numFmtId="0" fontId="4" fillId="5" borderId="5" xfId="0" applyFont="1" applyFill="1" applyBorder="1" applyAlignment="1">
      <alignment horizontal="center" vertical="top" wrapText="1"/>
    </xf>
    <xf numFmtId="0" fontId="4" fillId="5" borderId="0" xfId="0" applyFont="1" applyFill="1" applyBorder="1" applyAlignment="1">
      <alignment horizontal="center" vertical="top" wrapText="1"/>
    </xf>
    <xf numFmtId="0" fontId="4" fillId="5" borderId="6" xfId="0" applyFont="1" applyFill="1" applyBorder="1" applyAlignment="1">
      <alignment horizontal="center" vertical="top" wrapText="1"/>
    </xf>
    <xf numFmtId="164" fontId="3" fillId="0" borderId="14" xfId="0" applyNumberFormat="1" applyFont="1" applyBorder="1"/>
    <xf numFmtId="0" fontId="13" fillId="0" borderId="0" xfId="0" applyFont="1" applyAlignment="1"/>
    <xf numFmtId="0" fontId="13" fillId="0" borderId="0" xfId="0" applyFont="1" applyFill="1" applyBorder="1" applyAlignment="1">
      <alignment horizontal="left" wrapText="1"/>
    </xf>
    <xf numFmtId="0" fontId="13" fillId="0" borderId="0" xfId="0" applyFont="1" applyFill="1" applyBorder="1" applyAlignment="1">
      <alignment horizontal="left" vertical="top" wrapText="1"/>
    </xf>
    <xf numFmtId="0" fontId="3" fillId="0" borderId="0" xfId="0" applyFont="1" applyAlignment="1">
      <alignment horizontal="left" vertical="top"/>
    </xf>
    <xf numFmtId="0" fontId="3" fillId="0" borderId="0" xfId="0" applyFont="1" applyAlignment="1">
      <alignment horizontal="right" vertical="top"/>
    </xf>
    <xf numFmtId="0" fontId="14" fillId="5" borderId="0" xfId="0" applyFont="1" applyFill="1" applyAlignment="1">
      <alignment vertical="top"/>
    </xf>
    <xf numFmtId="0" fontId="3" fillId="6" borderId="0" xfId="0" applyFont="1" applyFill="1" applyAlignment="1">
      <alignment wrapText="1"/>
    </xf>
    <xf numFmtId="0" fontId="3" fillId="6" borderId="0" xfId="0" applyFont="1" applyFill="1" applyAlignment="1">
      <alignment horizontal="right" vertical="top"/>
    </xf>
    <xf numFmtId="0" fontId="3" fillId="0" borderId="0" xfId="0" applyFont="1" applyAlignment="1">
      <alignment horizontal="left" vertical="top" wrapText="1"/>
    </xf>
    <xf numFmtId="164" fontId="3" fillId="0" borderId="23" xfId="0" applyNumberFormat="1" applyFont="1" applyBorder="1"/>
    <xf numFmtId="164" fontId="3" fillId="0" borderId="23" xfId="0" applyNumberFormat="1" applyFont="1" applyFill="1" applyBorder="1"/>
    <xf numFmtId="164" fontId="3" fillId="0" borderId="24" xfId="0" applyNumberFormat="1" applyFont="1" applyBorder="1"/>
    <xf numFmtId="164" fontId="3" fillId="0" borderId="25" xfId="0" applyNumberFormat="1" applyFont="1" applyBorder="1"/>
    <xf numFmtId="0" fontId="4" fillId="3" borderId="2" xfId="0" applyFont="1" applyFill="1" applyBorder="1" applyAlignment="1"/>
    <xf numFmtId="0" fontId="3" fillId="6" borderId="0" xfId="0" applyFont="1" applyFill="1" applyBorder="1" applyAlignment="1">
      <alignment horizontal="center"/>
    </xf>
    <xf numFmtId="0" fontId="14" fillId="5" borderId="7" xfId="0" applyFont="1" applyFill="1" applyBorder="1"/>
    <xf numFmtId="0" fontId="3" fillId="6" borderId="8" xfId="0" applyFont="1" applyFill="1" applyBorder="1" applyAlignment="1">
      <alignment horizontal="center"/>
    </xf>
    <xf numFmtId="0" fontId="4" fillId="3" borderId="3" xfId="0" applyFont="1" applyFill="1" applyBorder="1" applyAlignment="1">
      <alignment horizontal="center"/>
    </xf>
    <xf numFmtId="0" fontId="4" fillId="3" borderId="4" xfId="0" applyFont="1" applyFill="1" applyBorder="1" applyAlignment="1">
      <alignment horizontal="center"/>
    </xf>
    <xf numFmtId="164" fontId="3" fillId="0" borderId="24" xfId="0" applyNumberFormat="1" applyFont="1" applyFill="1" applyBorder="1"/>
    <xf numFmtId="0" fontId="5" fillId="6" borderId="17" xfId="0" applyFont="1" applyFill="1" applyBorder="1" applyAlignment="1">
      <alignment horizontal="right"/>
    </xf>
    <xf numFmtId="0" fontId="3" fillId="0" borderId="0" xfId="0" applyFont="1" applyBorder="1" applyAlignment="1">
      <alignment horizontal="right" wrapText="1"/>
    </xf>
    <xf numFmtId="0" fontId="5" fillId="6" borderId="7" xfId="0" applyFont="1" applyFill="1" applyBorder="1" applyAlignment="1">
      <alignment horizontal="right" wrapText="1"/>
    </xf>
    <xf numFmtId="0" fontId="5" fillId="6" borderId="2" xfId="0" applyFont="1" applyFill="1" applyBorder="1" applyAlignment="1">
      <alignment horizontal="right"/>
    </xf>
    <xf numFmtId="0" fontId="5" fillId="6" borderId="9" xfId="0" applyFont="1" applyFill="1" applyBorder="1" applyAlignment="1">
      <alignment horizontal="right" wrapText="1"/>
    </xf>
    <xf numFmtId="44" fontId="5" fillId="0" borderId="1" xfId="0" applyNumberFormat="1" applyFont="1" applyBorder="1"/>
    <xf numFmtId="0" fontId="5" fillId="0" borderId="0" xfId="0" applyFont="1" applyBorder="1"/>
    <xf numFmtId="0" fontId="5" fillId="6" borderId="0" xfId="0" applyFont="1" applyFill="1" applyBorder="1"/>
    <xf numFmtId="0" fontId="27" fillId="0" borderId="0" xfId="0" applyFont="1"/>
    <xf numFmtId="0" fontId="5" fillId="6" borderId="6" xfId="0" applyFont="1" applyFill="1" applyBorder="1"/>
    <xf numFmtId="0" fontId="5" fillId="0" borderId="6" xfId="0" applyFont="1" applyBorder="1"/>
    <xf numFmtId="0" fontId="3" fillId="0" borderId="0" xfId="0" applyFont="1" applyBorder="1" applyAlignment="1">
      <alignment horizontal="center"/>
    </xf>
    <xf numFmtId="0" fontId="5" fillId="2" borderId="1" xfId="0" applyFont="1" applyFill="1" applyBorder="1" applyAlignment="1">
      <alignment horizontal="center"/>
    </xf>
    <xf numFmtId="0" fontId="0" fillId="0" borderId="0" xfId="0" applyAlignment="1">
      <alignment horizontal="center"/>
    </xf>
    <xf numFmtId="0" fontId="5" fillId="0" borderId="1" xfId="0" applyFont="1" applyBorder="1" applyAlignment="1">
      <alignment horizontal="center"/>
    </xf>
    <xf numFmtId="0" fontId="5" fillId="2" borderId="13" xfId="0" applyFont="1" applyFill="1" applyBorder="1" applyAlignment="1">
      <alignment horizontal="center"/>
    </xf>
    <xf numFmtId="0" fontId="5" fillId="0" borderId="13" xfId="0" applyFont="1" applyBorder="1" applyAlignment="1">
      <alignment horizontal="center"/>
    </xf>
    <xf numFmtId="44" fontId="5" fillId="0" borderId="13" xfId="0" applyNumberFormat="1" applyFont="1" applyBorder="1"/>
    <xf numFmtId="0" fontId="3" fillId="0" borderId="0" xfId="0" applyFont="1" applyFill="1" applyBorder="1" applyAlignment="1">
      <alignment horizontal="center"/>
    </xf>
    <xf numFmtId="0" fontId="0" fillId="0" borderId="0" xfId="0" applyFill="1" applyAlignment="1">
      <alignment horizontal="center"/>
    </xf>
    <xf numFmtId="44" fontId="3" fillId="0" borderId="0" xfId="0" applyNumberFormat="1" applyFont="1" applyBorder="1"/>
    <xf numFmtId="44" fontId="0" fillId="0" borderId="0" xfId="0" applyNumberFormat="1"/>
    <xf numFmtId="44" fontId="3" fillId="0" borderId="0" xfId="0" applyNumberFormat="1" applyFont="1" applyFill="1" applyBorder="1"/>
    <xf numFmtId="44" fontId="5" fillId="0" borderId="0" xfId="0" applyNumberFormat="1" applyFont="1" applyFill="1" applyBorder="1"/>
    <xf numFmtId="44" fontId="0" fillId="0" borderId="0" xfId="0" applyNumberFormat="1" applyFill="1"/>
    <xf numFmtId="44" fontId="27" fillId="0" borderId="0" xfId="0" applyNumberFormat="1" applyFont="1" applyFill="1"/>
    <xf numFmtId="44" fontId="5" fillId="0" borderId="0" xfId="0" applyNumberFormat="1" applyFont="1" applyBorder="1"/>
    <xf numFmtId="44" fontId="27" fillId="0" borderId="0" xfId="0" applyNumberFormat="1" applyFont="1"/>
    <xf numFmtId="44" fontId="5" fillId="0" borderId="6" xfId="0" applyNumberFormat="1" applyFont="1" applyBorder="1"/>
    <xf numFmtId="0" fontId="5" fillId="2" borderId="27" xfId="0" applyFont="1" applyFill="1" applyBorder="1" applyAlignment="1">
      <alignment horizontal="center"/>
    </xf>
    <xf numFmtId="0" fontId="5" fillId="0" borderId="27" xfId="0" applyFont="1" applyFill="1" applyBorder="1" applyAlignment="1">
      <alignment horizontal="center"/>
    </xf>
    <xf numFmtId="44" fontId="5" fillId="0" borderId="27" xfId="0" applyNumberFormat="1" applyFont="1" applyFill="1" applyBorder="1" applyAlignment="1">
      <alignment horizontal="center"/>
    </xf>
    <xf numFmtId="0" fontId="5" fillId="0" borderId="13" xfId="0" applyFont="1" applyFill="1" applyBorder="1" applyAlignment="1">
      <alignment horizontal="center"/>
    </xf>
    <xf numFmtId="0" fontId="5" fillId="2" borderId="18" xfId="0" applyFont="1" applyFill="1" applyBorder="1" applyAlignment="1">
      <alignment horizontal="center"/>
    </xf>
    <xf numFmtId="0" fontId="5" fillId="0" borderId="18" xfId="0" applyFont="1" applyFill="1" applyBorder="1" applyAlignment="1">
      <alignment horizontal="center"/>
    </xf>
    <xf numFmtId="44" fontId="5" fillId="4" borderId="13" xfId="0" applyNumberFormat="1" applyFont="1" applyFill="1" applyBorder="1"/>
    <xf numFmtId="44" fontId="5" fillId="4" borderId="14" xfId="0" applyNumberFormat="1" applyFont="1" applyFill="1" applyBorder="1"/>
    <xf numFmtId="44" fontId="5" fillId="0" borderId="13" xfId="0" applyNumberFormat="1" applyFont="1" applyFill="1" applyBorder="1"/>
    <xf numFmtId="0" fontId="13" fillId="0" borderId="5" xfId="0" applyFont="1" applyBorder="1"/>
    <xf numFmtId="0" fontId="13" fillId="0" borderId="0" xfId="0" applyFont="1" applyBorder="1"/>
    <xf numFmtId="0" fontId="13" fillId="0" borderId="6" xfId="0" applyFont="1" applyBorder="1"/>
    <xf numFmtId="44" fontId="5" fillId="4" borderId="18" xfId="0" applyNumberFormat="1" applyFont="1" applyFill="1" applyBorder="1"/>
    <xf numFmtId="44" fontId="5" fillId="0" borderId="18" xfId="0" applyNumberFormat="1" applyFont="1" applyFill="1" applyBorder="1"/>
    <xf numFmtId="44" fontId="5" fillId="4" borderId="19" xfId="0" applyNumberFormat="1" applyFont="1" applyFill="1" applyBorder="1"/>
    <xf numFmtId="44" fontId="5" fillId="0" borderId="12" xfId="0" applyNumberFormat="1" applyFont="1" applyBorder="1"/>
    <xf numFmtId="44" fontId="28" fillId="0" borderId="13" xfId="0" applyNumberFormat="1" applyFont="1" applyBorder="1"/>
    <xf numFmtId="44" fontId="28" fillId="0" borderId="14" xfId="0" applyNumberFormat="1" applyFont="1" applyBorder="1"/>
    <xf numFmtId="164" fontId="3" fillId="0" borderId="0" xfId="0" applyNumberFormat="1" applyFont="1"/>
    <xf numFmtId="0" fontId="0" fillId="0" borderId="0" xfId="0" applyFont="1"/>
    <xf numFmtId="0" fontId="13" fillId="0" borderId="0" xfId="0" applyFont="1" applyFill="1" applyBorder="1" applyAlignment="1">
      <alignment vertical="top" wrapText="1"/>
    </xf>
    <xf numFmtId="0" fontId="4" fillId="3" borderId="2" xfId="0" applyFont="1" applyFill="1" applyBorder="1" applyAlignment="1">
      <alignment horizontal="center"/>
    </xf>
    <xf numFmtId="0" fontId="5" fillId="0" borderId="5" xfId="0" applyFont="1" applyBorder="1" applyAlignment="1">
      <alignment horizontal="center"/>
    </xf>
    <xf numFmtId="0" fontId="5" fillId="0" borderId="0" xfId="0" applyFont="1" applyBorder="1" applyAlignment="1">
      <alignment horizontal="center"/>
    </xf>
    <xf numFmtId="0" fontId="5" fillId="0" borderId="6" xfId="0" applyFont="1" applyBorder="1" applyAlignment="1">
      <alignment horizontal="center"/>
    </xf>
    <xf numFmtId="0" fontId="27" fillId="0" borderId="0" xfId="0" applyFont="1" applyAlignment="1">
      <alignment horizontal="center"/>
    </xf>
    <xf numFmtId="0" fontId="2" fillId="0" borderId="0" xfId="0" applyFont="1" applyFill="1" applyBorder="1" applyAlignment="1"/>
    <xf numFmtId="0" fontId="3" fillId="0" borderId="5" xfId="0" applyFont="1" applyBorder="1" applyAlignment="1">
      <alignment horizontal="left"/>
    </xf>
    <xf numFmtId="0" fontId="13" fillId="0" borderId="0" xfId="0" applyFont="1" applyFill="1" applyBorder="1" applyAlignment="1">
      <alignment horizontal="left" vertical="top" wrapText="1"/>
    </xf>
    <xf numFmtId="0" fontId="13" fillId="0" borderId="0" xfId="0" applyFont="1" applyFill="1" applyBorder="1" applyAlignment="1">
      <alignment horizontal="left" wrapText="1"/>
    </xf>
    <xf numFmtId="0" fontId="5" fillId="6" borderId="9" xfId="0" applyFont="1" applyFill="1" applyBorder="1" applyAlignment="1">
      <alignment horizontal="right"/>
    </xf>
    <xf numFmtId="1" fontId="5" fillId="0" borderId="18" xfId="0" applyNumberFormat="1" applyFont="1" applyFill="1" applyBorder="1"/>
    <xf numFmtId="0" fontId="13" fillId="0" borderId="0" xfId="0" applyFont="1" applyAlignment="1">
      <alignment horizontal="left"/>
    </xf>
    <xf numFmtId="0" fontId="13" fillId="0" borderId="0" xfId="0" applyFont="1" applyAlignment="1">
      <alignment horizontal="center"/>
    </xf>
    <xf numFmtId="1" fontId="5" fillId="2" borderId="18" xfId="0" applyNumberFormat="1" applyFont="1" applyFill="1" applyBorder="1"/>
    <xf numFmtId="1" fontId="5" fillId="2" borderId="19" xfId="0" applyNumberFormat="1" applyFont="1" applyFill="1" applyBorder="1"/>
    <xf numFmtId="0" fontId="3" fillId="0" borderId="7" xfId="0" applyFont="1" applyBorder="1" applyAlignment="1">
      <alignment horizontal="left"/>
    </xf>
    <xf numFmtId="0" fontId="3" fillId="0" borderId="5" xfId="0" applyFont="1" applyFill="1" applyBorder="1"/>
    <xf numFmtId="164" fontId="3" fillId="0" borderId="25" xfId="0" applyNumberFormat="1" applyFont="1" applyFill="1" applyBorder="1"/>
    <xf numFmtId="0" fontId="6" fillId="0" borderId="0" xfId="0" applyFont="1" applyFill="1" applyAlignment="1">
      <alignment wrapText="1"/>
    </xf>
    <xf numFmtId="0" fontId="8" fillId="0" borderId="0" xfId="0" applyFont="1" applyFill="1"/>
    <xf numFmtId="0" fontId="10" fillId="0" borderId="0" xfId="0" applyFont="1" applyFill="1" applyAlignment="1">
      <alignment vertical="top" wrapText="1"/>
    </xf>
    <xf numFmtId="0" fontId="9" fillId="0" borderId="0" xfId="0" applyFont="1" applyFill="1" applyAlignment="1">
      <alignment wrapText="1"/>
    </xf>
    <xf numFmtId="0" fontId="9" fillId="0" borderId="0" xfId="0" applyFont="1" applyFill="1" applyAlignment="1">
      <alignment vertical="top" wrapText="1"/>
    </xf>
    <xf numFmtId="0" fontId="11" fillId="0" borderId="0" xfId="0" applyFont="1" applyFill="1" applyAlignment="1"/>
    <xf numFmtId="1" fontId="3" fillId="0" borderId="1" xfId="0" applyNumberFormat="1" applyFont="1" applyFill="1" applyBorder="1" applyProtection="1"/>
    <xf numFmtId="0" fontId="3" fillId="0" borderId="15" xfId="0" applyFont="1" applyFill="1" applyBorder="1"/>
    <xf numFmtId="0" fontId="5" fillId="0" borderId="15" xfId="0" applyFont="1" applyFill="1" applyBorder="1"/>
    <xf numFmtId="0" fontId="5" fillId="0" borderId="16" xfId="0" applyFont="1" applyFill="1" applyBorder="1"/>
    <xf numFmtId="167" fontId="3" fillId="0" borderId="1" xfId="0" applyNumberFormat="1" applyFont="1" applyBorder="1"/>
    <xf numFmtId="167" fontId="3" fillId="0" borderId="12" xfId="0" applyNumberFormat="1" applyFont="1" applyBorder="1"/>
    <xf numFmtId="167" fontId="3" fillId="0" borderId="1" xfId="0" applyNumberFormat="1" applyFont="1" applyFill="1" applyBorder="1"/>
    <xf numFmtId="167" fontId="5" fillId="0" borderId="18" xfId="0" applyNumberFormat="1" applyFont="1" applyBorder="1"/>
    <xf numFmtId="167" fontId="5" fillId="0" borderId="19" xfId="0" applyNumberFormat="1" applyFont="1" applyBorder="1"/>
    <xf numFmtId="0" fontId="7" fillId="0" borderId="0" xfId="0" applyFont="1" applyFill="1"/>
    <xf numFmtId="44" fontId="3" fillId="0" borderId="0" xfId="1" applyFont="1" applyFill="1" applyAlignment="1">
      <alignment horizontal="right" vertical="top"/>
    </xf>
    <xf numFmtId="167" fontId="3" fillId="0" borderId="12" xfId="0" applyNumberFormat="1" applyFont="1" applyFill="1" applyBorder="1"/>
    <xf numFmtId="49" fontId="17" fillId="0" borderId="1" xfId="3" applyNumberFormat="1" applyFill="1" applyBorder="1" applyAlignment="1" applyProtection="1">
      <alignment horizontal="left" vertical="center"/>
      <protection locked="0"/>
    </xf>
    <xf numFmtId="164" fontId="3" fillId="0" borderId="0" xfId="0" applyNumberFormat="1" applyFont="1" applyFill="1" applyAlignment="1">
      <alignment horizontal="center"/>
    </xf>
    <xf numFmtId="0" fontId="5" fillId="0" borderId="0" xfId="0" applyFont="1" applyBorder="1" applyAlignment="1"/>
    <xf numFmtId="0" fontId="0" fillId="0" borderId="0" xfId="0" applyBorder="1"/>
    <xf numFmtId="0" fontId="3" fillId="0" borderId="0" xfId="0" applyFont="1" applyBorder="1" applyAlignment="1"/>
    <xf numFmtId="0" fontId="3" fillId="0" borderId="8" xfId="0" applyFont="1" applyFill="1" applyBorder="1" applyAlignment="1">
      <alignment vertical="top" wrapText="1"/>
    </xf>
    <xf numFmtId="0" fontId="4" fillId="3" borderId="9" xfId="0" applyFont="1" applyFill="1" applyBorder="1" applyAlignment="1">
      <alignment horizontal="right"/>
    </xf>
    <xf numFmtId="0" fontId="25" fillId="0" borderId="0" xfId="0" applyFont="1" applyFill="1" applyAlignment="1">
      <alignment horizontal="left" vertical="top" wrapText="1"/>
    </xf>
    <xf numFmtId="0" fontId="3" fillId="0" borderId="0" xfId="0" applyFont="1" applyBorder="1" applyAlignment="1">
      <alignment horizontal="center"/>
    </xf>
    <xf numFmtId="0" fontId="0" fillId="0" borderId="8" xfId="0" applyBorder="1"/>
    <xf numFmtId="0" fontId="0" fillId="0" borderId="3" xfId="0" applyBorder="1"/>
    <xf numFmtId="0" fontId="0" fillId="0" borderId="10" xfId="0" applyBorder="1"/>
    <xf numFmtId="167" fontId="5" fillId="2" borderId="1" xfId="0" applyNumberFormat="1" applyFont="1" applyFill="1" applyBorder="1"/>
    <xf numFmtId="167" fontId="0" fillId="0" borderId="0" xfId="0" applyNumberFormat="1" applyBorder="1"/>
    <xf numFmtId="167" fontId="5" fillId="0" borderId="1" xfId="0" applyNumberFormat="1" applyFont="1" applyBorder="1"/>
    <xf numFmtId="167" fontId="5" fillId="2" borderId="12" xfId="0" applyNumberFormat="1" applyFont="1" applyFill="1" applyBorder="1"/>
    <xf numFmtId="0" fontId="0" fillId="0" borderId="6" xfId="0" applyBorder="1"/>
    <xf numFmtId="167" fontId="0" fillId="0" borderId="8" xfId="0" applyNumberFormat="1" applyBorder="1"/>
    <xf numFmtId="167" fontId="5" fillId="2" borderId="13" xfId="0" applyNumberFormat="1" applyFont="1" applyFill="1" applyBorder="1"/>
    <xf numFmtId="167" fontId="5" fillId="2" borderId="14" xfId="0" applyNumberFormat="1" applyFont="1" applyFill="1" applyBorder="1"/>
    <xf numFmtId="167" fontId="5" fillId="2" borderId="19" xfId="0" applyNumberFormat="1" applyFont="1" applyFill="1" applyBorder="1"/>
    <xf numFmtId="167" fontId="5" fillId="2" borderId="27" xfId="0" applyNumberFormat="1" applyFont="1" applyFill="1" applyBorder="1"/>
    <xf numFmtId="167" fontId="5" fillId="0" borderId="27" xfId="0" applyNumberFormat="1" applyFont="1" applyBorder="1"/>
    <xf numFmtId="167" fontId="5" fillId="2" borderId="28" xfId="0" applyNumberFormat="1" applyFont="1" applyFill="1" applyBorder="1"/>
    <xf numFmtId="167" fontId="5" fillId="0" borderId="13" xfId="0" applyNumberFormat="1" applyFont="1" applyBorder="1"/>
    <xf numFmtId="0" fontId="3" fillId="0" borderId="0" xfId="0" applyFont="1" applyBorder="1" applyAlignment="1">
      <alignment horizontal="center"/>
    </xf>
    <xf numFmtId="10" fontId="4" fillId="0" borderId="0" xfId="0" applyNumberFormat="1" applyFont="1" applyBorder="1" applyAlignment="1">
      <alignment horizontal="center"/>
    </xf>
    <xf numFmtId="167" fontId="5" fillId="2" borderId="18" xfId="0" applyNumberFormat="1" applyFont="1" applyFill="1" applyBorder="1"/>
    <xf numFmtId="167" fontId="3" fillId="8" borderId="1" xfId="0" applyNumberFormat="1" applyFont="1" applyFill="1" applyBorder="1" applyAlignment="1">
      <alignment horizontal="center"/>
    </xf>
    <xf numFmtId="9" fontId="5" fillId="0" borderId="11" xfId="0" applyNumberFormat="1" applyFont="1" applyBorder="1" applyAlignment="1" applyProtection="1">
      <alignment horizontal="center"/>
      <protection locked="0"/>
    </xf>
    <xf numFmtId="1" fontId="3" fillId="2" borderId="1" xfId="0" applyNumberFormat="1" applyFont="1" applyFill="1" applyBorder="1" applyProtection="1">
      <protection locked="0"/>
    </xf>
    <xf numFmtId="1" fontId="3" fillId="0" borderId="1" xfId="0" applyNumberFormat="1" applyFont="1" applyFill="1" applyBorder="1" applyProtection="1">
      <protection locked="0"/>
    </xf>
    <xf numFmtId="1" fontId="0" fillId="0" borderId="1" xfId="0" applyNumberFormat="1" applyFill="1" applyBorder="1" applyProtection="1">
      <protection locked="0"/>
    </xf>
    <xf numFmtId="1" fontId="0" fillId="2" borderId="1" xfId="0" applyNumberFormat="1" applyFill="1" applyBorder="1" applyProtection="1">
      <protection locked="0"/>
    </xf>
    <xf numFmtId="1" fontId="0" fillId="2" borderId="12" xfId="0" applyNumberFormat="1" applyFill="1" applyBorder="1" applyProtection="1">
      <protection locked="0"/>
    </xf>
    <xf numFmtId="1" fontId="3" fillId="2" borderId="13" xfId="0" applyNumberFormat="1" applyFont="1" applyFill="1" applyBorder="1" applyProtection="1">
      <protection locked="0"/>
    </xf>
    <xf numFmtId="1" fontId="3" fillId="0" borderId="13" xfId="0" applyNumberFormat="1" applyFont="1" applyFill="1" applyBorder="1" applyProtection="1">
      <protection locked="0"/>
    </xf>
    <xf numFmtId="1" fontId="0" fillId="0" borderId="13" xfId="0" applyNumberFormat="1" applyFill="1" applyBorder="1" applyProtection="1">
      <protection locked="0"/>
    </xf>
    <xf numFmtId="1" fontId="0" fillId="2" borderId="13" xfId="0" applyNumberFormat="1" applyFill="1" applyBorder="1" applyProtection="1">
      <protection locked="0"/>
    </xf>
    <xf numFmtId="1" fontId="0" fillId="2" borderId="14" xfId="0" applyNumberFormat="1" applyFill="1" applyBorder="1" applyProtection="1">
      <protection locked="0"/>
    </xf>
    <xf numFmtId="167" fontId="3" fillId="0" borderId="1" xfId="0" applyNumberFormat="1" applyFont="1" applyFill="1" applyBorder="1" applyProtection="1">
      <protection locked="0"/>
    </xf>
    <xf numFmtId="167" fontId="3" fillId="0" borderId="12" xfId="0" applyNumberFormat="1" applyFont="1" applyFill="1" applyBorder="1" applyProtection="1">
      <protection locked="0"/>
    </xf>
    <xf numFmtId="167" fontId="3" fillId="0" borderId="13" xfId="0" applyNumberFormat="1" applyFont="1" applyFill="1" applyBorder="1" applyProtection="1">
      <protection locked="0"/>
    </xf>
    <xf numFmtId="167" fontId="3" fillId="0" borderId="14" xfId="0" applyNumberFormat="1" applyFont="1" applyFill="1" applyBorder="1" applyProtection="1">
      <protection locked="0"/>
    </xf>
    <xf numFmtId="0" fontId="3" fillId="2" borderId="1" xfId="0" applyFont="1" applyFill="1" applyBorder="1" applyAlignment="1" applyProtection="1">
      <alignment horizontal="center"/>
      <protection locked="0"/>
    </xf>
    <xf numFmtId="167" fontId="3" fillId="2" borderId="1" xfId="0" applyNumberFormat="1" applyFont="1" applyFill="1" applyBorder="1" applyProtection="1">
      <protection locked="0"/>
    </xf>
    <xf numFmtId="0" fontId="3" fillId="0" borderId="1" xfId="0" applyFont="1" applyBorder="1" applyAlignment="1" applyProtection="1">
      <alignment horizontal="center"/>
      <protection locked="0"/>
    </xf>
    <xf numFmtId="167" fontId="3" fillId="0" borderId="1" xfId="0" applyNumberFormat="1" applyFont="1" applyBorder="1" applyProtection="1">
      <protection locked="0"/>
    </xf>
    <xf numFmtId="44" fontId="3" fillId="4" borderId="1" xfId="0" applyNumberFormat="1" applyFont="1" applyFill="1" applyBorder="1" applyProtection="1">
      <protection locked="0"/>
    </xf>
    <xf numFmtId="44" fontId="3" fillId="0" borderId="1" xfId="0" applyNumberFormat="1" applyFont="1" applyBorder="1" applyProtection="1">
      <protection locked="0"/>
    </xf>
    <xf numFmtId="44" fontId="3" fillId="4" borderId="12" xfId="0" applyNumberFormat="1" applyFont="1" applyFill="1" applyBorder="1" applyProtection="1">
      <protection locked="0"/>
    </xf>
    <xf numFmtId="0" fontId="3" fillId="0" borderId="0" xfId="0" applyFont="1" applyBorder="1" applyProtection="1">
      <protection locked="0"/>
    </xf>
    <xf numFmtId="0" fontId="3" fillId="0" borderId="0" xfId="0" applyFont="1" applyProtection="1">
      <protection locked="0"/>
    </xf>
    <xf numFmtId="0" fontId="5" fillId="0" borderId="10" xfId="0" applyFont="1" applyBorder="1" applyAlignment="1" applyProtection="1">
      <alignment horizontal="center"/>
      <protection locked="0"/>
    </xf>
    <xf numFmtId="0" fontId="5" fillId="0" borderId="11" xfId="0" applyFont="1" applyBorder="1" applyAlignment="1" applyProtection="1">
      <alignment horizontal="center"/>
      <protection locked="0"/>
    </xf>
    <xf numFmtId="0" fontId="3" fillId="0" borderId="0" xfId="0" applyFont="1" applyBorder="1" applyAlignment="1">
      <alignment horizontal="center"/>
    </xf>
    <xf numFmtId="0" fontId="3" fillId="0" borderId="8" xfId="0" applyFont="1" applyFill="1" applyBorder="1" applyAlignment="1">
      <alignment horizontal="center" vertical="top" wrapText="1"/>
    </xf>
    <xf numFmtId="0" fontId="3" fillId="6" borderId="9" xfId="0" applyFont="1" applyFill="1" applyBorder="1" applyAlignment="1">
      <alignment horizontal="center"/>
    </xf>
    <xf numFmtId="0" fontId="3" fillId="6" borderId="10" xfId="0" applyFont="1" applyFill="1" applyBorder="1" applyAlignment="1">
      <alignment horizontal="center"/>
    </xf>
    <xf numFmtId="0" fontId="2" fillId="3" borderId="5" xfId="0" applyFont="1" applyFill="1" applyBorder="1" applyAlignment="1">
      <alignment horizontal="left"/>
    </xf>
    <xf numFmtId="0" fontId="2" fillId="3" borderId="0" xfId="0" applyFont="1" applyFill="1" applyBorder="1" applyAlignment="1">
      <alignment horizontal="left"/>
    </xf>
    <xf numFmtId="0" fontId="13" fillId="0" borderId="0" xfId="0" applyFont="1" applyFill="1" applyBorder="1" applyAlignment="1">
      <alignment horizontal="left" vertical="top" wrapText="1"/>
    </xf>
    <xf numFmtId="0" fontId="4" fillId="3" borderId="3" xfId="0" applyFont="1" applyFill="1" applyBorder="1" applyAlignment="1">
      <alignment horizontal="center"/>
    </xf>
    <xf numFmtId="0" fontId="4" fillId="3" borderId="4" xfId="0" applyFont="1" applyFill="1" applyBorder="1" applyAlignment="1">
      <alignment horizontal="center"/>
    </xf>
    <xf numFmtId="0" fontId="2" fillId="3" borderId="0" xfId="0" applyFont="1" applyFill="1" applyAlignment="1">
      <alignment horizontal="left"/>
    </xf>
    <xf numFmtId="0" fontId="25" fillId="0" borderId="0" xfId="0" applyFont="1" applyFill="1" applyAlignment="1">
      <alignment horizontal="left" vertical="top" wrapText="1"/>
    </xf>
    <xf numFmtId="0" fontId="5" fillId="6" borderId="21" xfId="0" applyFont="1" applyFill="1" applyBorder="1" applyAlignment="1">
      <alignment horizontal="right"/>
    </xf>
    <xf numFmtId="0" fontId="5" fillId="6" borderId="22" xfId="0" applyFont="1" applyFill="1" applyBorder="1" applyAlignment="1">
      <alignment horizontal="right"/>
    </xf>
    <xf numFmtId="0" fontId="5" fillId="6" borderId="26" xfId="0" applyFont="1" applyFill="1" applyBorder="1" applyAlignment="1">
      <alignment horizontal="right"/>
    </xf>
    <xf numFmtId="0" fontId="13" fillId="0" borderId="0" xfId="0" applyFont="1" applyAlignment="1">
      <alignment horizontal="left" vertical="top" wrapText="1"/>
    </xf>
    <xf numFmtId="0" fontId="13" fillId="0" borderId="0" xfId="0" applyFont="1" applyAlignment="1">
      <alignment horizontal="left"/>
    </xf>
    <xf numFmtId="0" fontId="13" fillId="0" borderId="0" xfId="0" applyFont="1" applyAlignment="1">
      <alignment horizontal="center"/>
    </xf>
    <xf numFmtId="0" fontId="27" fillId="0" borderId="3" xfId="0" applyFont="1" applyBorder="1" applyAlignment="1">
      <alignment horizontal="center"/>
    </xf>
    <xf numFmtId="0" fontId="27" fillId="0" borderId="4" xfId="0" applyFont="1" applyBorder="1" applyAlignment="1">
      <alignment horizontal="center"/>
    </xf>
    <xf numFmtId="0" fontId="13" fillId="0" borderId="0" xfId="0" applyFont="1" applyAlignment="1">
      <alignment horizontal="left" wrapText="1"/>
    </xf>
    <xf numFmtId="0" fontId="5" fillId="6" borderId="0" xfId="0" applyFont="1" applyFill="1" applyAlignment="1">
      <alignment horizontal="center"/>
    </xf>
    <xf numFmtId="0" fontId="2" fillId="3" borderId="9" xfId="0" applyFont="1" applyFill="1" applyBorder="1" applyAlignment="1">
      <alignment horizontal="left"/>
    </xf>
    <xf numFmtId="0" fontId="2" fillId="3" borderId="10" xfId="0" applyFont="1" applyFill="1" applyBorder="1" applyAlignment="1">
      <alignment horizontal="left"/>
    </xf>
    <xf numFmtId="0" fontId="2" fillId="3" borderId="11" xfId="0" applyFont="1" applyFill="1" applyBorder="1" applyAlignment="1">
      <alignment horizontal="left"/>
    </xf>
    <xf numFmtId="0" fontId="13" fillId="0" borderId="0" xfId="0" applyFont="1" applyBorder="1" applyAlignment="1">
      <alignment horizontal="left" wrapText="1"/>
    </xf>
    <xf numFmtId="0" fontId="13" fillId="0" borderId="0" xfId="0" applyFont="1" applyFill="1" applyBorder="1" applyAlignment="1">
      <alignment horizontal="left" wrapText="1"/>
    </xf>
    <xf numFmtId="0" fontId="2" fillId="3" borderId="0" xfId="0" applyFont="1" applyFill="1" applyBorder="1" applyAlignment="1">
      <alignment horizontal="left" vertical="top" wrapText="1"/>
    </xf>
    <xf numFmtId="0" fontId="26" fillId="0" borderId="0" xfId="0" applyFont="1" applyAlignment="1">
      <alignment horizontal="left"/>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5" fillId="6" borderId="7" xfId="0" applyFont="1" applyFill="1" applyBorder="1" applyAlignment="1">
      <alignment horizontal="center" wrapText="1"/>
    </xf>
    <xf numFmtId="0" fontId="5" fillId="6" borderId="8" xfId="0" applyFont="1" applyFill="1" applyBorder="1" applyAlignment="1">
      <alignment horizontal="center" wrapText="1"/>
    </xf>
    <xf numFmtId="0" fontId="5" fillId="6" borderId="7" xfId="0" applyFont="1" applyFill="1" applyBorder="1" applyAlignment="1">
      <alignment horizontal="right"/>
    </xf>
    <xf numFmtId="0" fontId="5" fillId="6" borderId="8" xfId="0" applyFont="1" applyFill="1" applyBorder="1" applyAlignment="1">
      <alignment horizontal="right"/>
    </xf>
    <xf numFmtId="0" fontId="5" fillId="6" borderId="9" xfId="0" applyFont="1" applyFill="1" applyBorder="1" applyAlignment="1">
      <alignment horizontal="right"/>
    </xf>
    <xf numFmtId="0" fontId="5" fillId="6" borderId="10" xfId="0" applyFont="1" applyFill="1" applyBorder="1" applyAlignment="1">
      <alignment horizontal="right"/>
    </xf>
    <xf numFmtId="0" fontId="4" fillId="3" borderId="3" xfId="0" applyFont="1" applyFill="1" applyBorder="1" applyAlignment="1">
      <alignment horizontal="center" vertical="center" wrapText="1"/>
    </xf>
    <xf numFmtId="0" fontId="4" fillId="3" borderId="2" xfId="0" applyFont="1" applyFill="1" applyBorder="1" applyAlignment="1">
      <alignment horizontal="center" wrapText="1"/>
    </xf>
    <xf numFmtId="0" fontId="4" fillId="3" borderId="3" xfId="0" applyFont="1" applyFill="1" applyBorder="1" applyAlignment="1">
      <alignment horizontal="center" wrapText="1"/>
    </xf>
    <xf numFmtId="0" fontId="12" fillId="3" borderId="0" xfId="0" applyFont="1" applyFill="1" applyAlignment="1">
      <alignment horizontal="center"/>
    </xf>
    <xf numFmtId="0" fontId="2" fillId="3" borderId="0" xfId="0" applyFont="1" applyFill="1" applyAlignment="1">
      <alignment horizontal="center" vertical="top"/>
    </xf>
    <xf numFmtId="0" fontId="18" fillId="0" borderId="0" xfId="2" applyAlignment="1">
      <alignment horizontal="center" vertical="top"/>
    </xf>
    <xf numFmtId="0" fontId="4" fillId="5" borderId="0" xfId="0" applyFont="1" applyFill="1" applyAlignment="1">
      <alignment horizontal="center" vertical="top"/>
    </xf>
    <xf numFmtId="0" fontId="14" fillId="5" borderId="0" xfId="0" applyFont="1" applyFill="1" applyAlignment="1">
      <alignment horizontal="center" vertical="top"/>
    </xf>
  </cellXfs>
  <cellStyles count="6">
    <cellStyle name="Comma 2" xfId="4" xr:uid="{00000000-0005-0000-0000-000000000000}"/>
    <cellStyle name="Currency" xfId="1" builtinId="4"/>
    <cellStyle name="Currency 2" xfId="5" xr:uid="{00000000-0005-0000-0000-000002000000}"/>
    <cellStyle name="Hyperlink" xfId="2" builtinId="8"/>
    <cellStyle name="Normal" xfId="0" builtinId="0"/>
    <cellStyle name="Normal 2" xfId="3" xr:uid="{00000000-0005-0000-0000-000005000000}"/>
  </cellStyles>
  <dxfs count="10">
    <dxf>
      <font>
        <color rgb="FFC00000"/>
      </font>
    </dxf>
    <dxf>
      <numFmt numFmtId="30" formatCode="@"/>
      <fill>
        <patternFill>
          <bgColor rgb="FFFF9393"/>
        </patternFill>
      </fill>
    </dxf>
    <dxf>
      <numFmt numFmtId="30" formatCode="@"/>
      <fill>
        <patternFill>
          <bgColor rgb="FFFF9393"/>
        </patternFill>
      </fill>
    </dxf>
    <dxf>
      <numFmt numFmtId="30" formatCode="@"/>
      <fill>
        <patternFill>
          <bgColor rgb="FFFF9393"/>
        </patternFill>
      </fill>
    </dxf>
    <dxf>
      <numFmt numFmtId="30" formatCode="@"/>
      <fill>
        <patternFill>
          <bgColor rgb="FFFF9393"/>
        </patternFill>
      </fill>
    </dxf>
    <dxf>
      <numFmt numFmtId="30" formatCode="@"/>
      <fill>
        <patternFill>
          <bgColor rgb="FFFF9393"/>
        </patternFill>
      </fill>
    </dxf>
    <dxf>
      <numFmt numFmtId="30" formatCode="@"/>
      <fill>
        <patternFill>
          <bgColor rgb="FFFF9393"/>
        </patternFill>
      </fill>
    </dxf>
    <dxf>
      <font>
        <color rgb="FFC00000"/>
      </font>
    </dxf>
    <dxf>
      <font>
        <color rgb="FFC00000"/>
      </font>
    </dxf>
    <dxf>
      <font>
        <color rgb="FFC00000"/>
      </font>
    </dxf>
  </dxfs>
  <tableStyles count="0" defaultTableStyle="TableStyleMedium2" defaultPivotStyle="PivotStyleLight16"/>
  <colors>
    <mruColors>
      <color rgb="FF172D55"/>
      <color rgb="FFA9C040"/>
      <color rgb="FFD9D9D9"/>
      <color rgb="FFFF9393"/>
      <color rgb="FFF38788"/>
      <color rgb="FF43648C"/>
      <color rgb="FFCE35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0</xdr:rowOff>
    </xdr:from>
    <xdr:to>
      <xdr:col>5</xdr:col>
      <xdr:colOff>0</xdr:colOff>
      <xdr:row>1</xdr:row>
      <xdr:rowOff>0</xdr:rowOff>
    </xdr:to>
    <xdr:sp macro="" textlink="">
      <xdr:nvSpPr>
        <xdr:cNvPr id="2" name="Line 2">
          <a:extLst>
            <a:ext uri="{FF2B5EF4-FFF2-40B4-BE49-F238E27FC236}">
              <a16:creationId xmlns:a16="http://schemas.microsoft.com/office/drawing/2014/main" id="{00000000-0008-0000-0700-000002000000}"/>
            </a:ext>
          </a:extLst>
        </xdr:cNvPr>
        <xdr:cNvSpPr>
          <a:spLocks noChangeShapeType="1"/>
        </xdr:cNvSpPr>
      </xdr:nvSpPr>
      <xdr:spPr bwMode="auto">
        <a:xfrm flipV="1">
          <a:off x="695325" y="200025"/>
          <a:ext cx="3514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absolute">
        <xdr:from>
          <xdr:col>0</xdr:col>
          <xdr:colOff>99060</xdr:colOff>
          <xdr:row>0</xdr:row>
          <xdr:rowOff>53340</xdr:rowOff>
        </xdr:from>
        <xdr:to>
          <xdr:col>1</xdr:col>
          <xdr:colOff>419100</xdr:colOff>
          <xdr:row>3</xdr:row>
          <xdr:rowOff>91440</xdr:rowOff>
        </xdr:to>
        <xdr:sp macro="" textlink="">
          <xdr:nvSpPr>
            <xdr:cNvPr id="15361" name="Picture 3" hidden="1">
              <a:extLst>
                <a:ext uri="{63B3BB69-23CF-44E3-9099-C40C66FF867C}">
                  <a14:compatExt spid="_x0000_s15361"/>
                </a:ext>
                <a:ext uri="{FF2B5EF4-FFF2-40B4-BE49-F238E27FC236}">
                  <a16:creationId xmlns:a16="http://schemas.microsoft.com/office/drawing/2014/main" id="{00000000-0008-0000-0700-0000013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7.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ec.ncpublicschools.gov/finance-grants/allotment-allocations/per-child-alloca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3"/>
  <sheetViews>
    <sheetView showGridLines="0" topLeftCell="A10" workbookViewId="0">
      <selection activeCell="N24" sqref="N24"/>
    </sheetView>
  </sheetViews>
  <sheetFormatPr defaultColWidth="0" defaultRowHeight="14.4" zeroHeight="1" x14ac:dyDescent="0.3"/>
  <cols>
    <col min="1" max="1" width="11.21875" bestFit="1" customWidth="1"/>
    <col min="2" max="16" width="10.77734375" customWidth="1"/>
    <col min="17" max="17" width="9.21875" customWidth="1"/>
    <col min="18" max="16384" width="9.21875" hidden="1"/>
  </cols>
  <sheetData>
    <row r="1" spans="1:16" ht="18" x14ac:dyDescent="0.35">
      <c r="A1" s="234" t="s">
        <v>521</v>
      </c>
      <c r="B1" s="235"/>
      <c r="C1" s="235"/>
      <c r="D1" s="235"/>
      <c r="E1" s="235"/>
      <c r="F1" s="235"/>
      <c r="G1" s="235"/>
      <c r="H1" s="235"/>
      <c r="I1" s="235"/>
      <c r="J1" s="235"/>
      <c r="K1" s="144"/>
      <c r="L1" s="144"/>
      <c r="M1" s="144"/>
      <c r="N1" s="144"/>
      <c r="O1" s="144"/>
      <c r="P1" s="144"/>
    </row>
    <row r="2" spans="1:16" x14ac:dyDescent="0.3">
      <c r="A2" s="18"/>
      <c r="B2" s="18"/>
      <c r="C2" s="18"/>
      <c r="D2" s="18"/>
      <c r="E2" s="18"/>
      <c r="F2" s="18"/>
    </row>
    <row r="3" spans="1:16" ht="49.5" customHeight="1" x14ac:dyDescent="0.3">
      <c r="A3" s="236" t="s">
        <v>529</v>
      </c>
      <c r="B3" s="236"/>
      <c r="C3" s="236"/>
      <c r="D3" s="236"/>
      <c r="E3" s="236"/>
      <c r="F3" s="236"/>
      <c r="G3" s="236"/>
      <c r="H3" s="236"/>
      <c r="I3" s="236"/>
      <c r="J3" s="236"/>
      <c r="K3" s="138"/>
      <c r="L3" s="138"/>
      <c r="M3" s="138"/>
      <c r="N3" s="138"/>
      <c r="O3" s="138"/>
      <c r="P3" s="138"/>
    </row>
    <row r="4" spans="1:16" x14ac:dyDescent="0.3">
      <c r="A4" s="147"/>
      <c r="B4" s="147"/>
      <c r="C4" s="147"/>
      <c r="D4" s="147"/>
      <c r="E4" s="147"/>
      <c r="F4" s="147"/>
    </row>
    <row r="5" spans="1:16" x14ac:dyDescent="0.3">
      <c r="A5" s="236" t="s">
        <v>518</v>
      </c>
      <c r="B5" s="236"/>
      <c r="C5" s="236"/>
      <c r="D5" s="236"/>
      <c r="E5" s="236"/>
      <c r="F5" s="236"/>
      <c r="G5" s="236"/>
      <c r="H5" s="236"/>
      <c r="I5" s="236"/>
      <c r="J5" s="236"/>
      <c r="K5" s="138"/>
      <c r="L5" s="138"/>
      <c r="M5" s="138"/>
    </row>
    <row r="6" spans="1:16" ht="15" thickBot="1" x14ac:dyDescent="0.35">
      <c r="A6" s="146"/>
      <c r="B6" s="146"/>
      <c r="C6" s="146"/>
      <c r="D6" s="146"/>
      <c r="E6" s="146"/>
      <c r="F6" s="146"/>
      <c r="G6" s="146"/>
      <c r="H6" s="138"/>
      <c r="I6" s="138"/>
      <c r="J6" s="138"/>
      <c r="K6" s="138"/>
      <c r="L6" s="138"/>
      <c r="M6" s="138"/>
      <c r="N6" s="178"/>
      <c r="O6" s="178"/>
      <c r="P6" s="178"/>
    </row>
    <row r="7" spans="1:16" s="17" customFormat="1" ht="15" thickBot="1" x14ac:dyDescent="0.35">
      <c r="A7" s="181" t="s">
        <v>11</v>
      </c>
      <c r="B7" s="228" t="s">
        <v>127</v>
      </c>
      <c r="C7" s="228"/>
      <c r="D7" s="229"/>
      <c r="E7" s="177"/>
      <c r="F7" s="232" t="s">
        <v>526</v>
      </c>
      <c r="G7" s="233"/>
      <c r="H7" s="233"/>
      <c r="I7" s="233"/>
      <c r="J7" s="233"/>
      <c r="K7" s="233"/>
      <c r="L7" s="233"/>
      <c r="M7" s="204">
        <v>0.14000000000000001</v>
      </c>
      <c r="N7" s="230" t="str">
        <f>IF(AND(B7&lt;&gt;"",M7=""),"EC Percentage Required",IF(AND(B7="",M7&lt;&gt;""),"Please select LEA",""))</f>
        <v/>
      </c>
      <c r="O7" s="230"/>
      <c r="P7" s="230"/>
    </row>
    <row r="8" spans="1:16" s="18" customFormat="1" thickBot="1" x14ac:dyDescent="0.3">
      <c r="B8" s="230" t="str">
        <f>IF(B7="","",IF(B7=B9,"Error: Cannot have Duplicate LEA",IF(B7=B11,"Error: Cannot have Duplicate LEA","")))</f>
        <v/>
      </c>
      <c r="C8" s="230"/>
      <c r="D8" s="230"/>
      <c r="E8" s="179"/>
      <c r="F8" s="179"/>
      <c r="G8" s="179"/>
      <c r="M8" s="201">
        <f>IF(M7&gt;=0.1275,0.1275,M7)</f>
        <v>0.1275</v>
      </c>
      <c r="N8" s="1"/>
      <c r="O8" s="1"/>
      <c r="P8" s="100"/>
    </row>
    <row r="9" spans="1:16" ht="15" thickBot="1" x14ac:dyDescent="0.35">
      <c r="A9" s="181" t="s">
        <v>12</v>
      </c>
      <c r="B9" s="228" t="s">
        <v>128</v>
      </c>
      <c r="C9" s="228"/>
      <c r="D9" s="229"/>
      <c r="E9" s="177"/>
      <c r="F9" s="232" t="s">
        <v>526</v>
      </c>
      <c r="G9" s="233"/>
      <c r="H9" s="233"/>
      <c r="I9" s="233"/>
      <c r="J9" s="233"/>
      <c r="K9" s="233"/>
      <c r="L9" s="233"/>
      <c r="M9" s="204">
        <v>0.14000000000000001</v>
      </c>
      <c r="N9" s="230" t="str">
        <f>IF(AND(B9&lt;&gt;"",M9=""),"EC Percentage Required",IF(AND(B9="",M9&lt;&gt;""),"Please select LEA",""))</f>
        <v/>
      </c>
      <c r="O9" s="230"/>
      <c r="P9" s="230"/>
    </row>
    <row r="10" spans="1:16" s="18" customFormat="1" thickBot="1" x14ac:dyDescent="0.3">
      <c r="B10" s="230" t="str">
        <f>IF(B9="","",IF(B9=B7,"Error: Cannot have Duplicate LEA",IF(B9=B11,"Error: Cannot have Duplicate LEA","")))</f>
        <v/>
      </c>
      <c r="C10" s="230"/>
      <c r="D10" s="230"/>
      <c r="E10" s="179"/>
      <c r="F10" s="179"/>
      <c r="G10" s="179"/>
      <c r="M10" s="201">
        <f>IF(M9&gt;=0.1275,0.1275,M9)</f>
        <v>0.1275</v>
      </c>
      <c r="N10" s="1"/>
      <c r="O10" s="1"/>
      <c r="P10" s="100"/>
    </row>
    <row r="11" spans="1:16" ht="15" thickBot="1" x14ac:dyDescent="0.35">
      <c r="A11" s="181" t="s">
        <v>13</v>
      </c>
      <c r="B11" s="228" t="s">
        <v>193</v>
      </c>
      <c r="C11" s="228"/>
      <c r="D11" s="229"/>
      <c r="E11" s="177"/>
      <c r="F11" s="232" t="s">
        <v>526</v>
      </c>
      <c r="G11" s="233"/>
      <c r="H11" s="233"/>
      <c r="I11" s="233"/>
      <c r="J11" s="233"/>
      <c r="K11" s="233"/>
      <c r="L11" s="233"/>
      <c r="M11" s="204">
        <v>0.14000000000000001</v>
      </c>
      <c r="N11" s="230" t="str">
        <f>IF(AND(B11&lt;&gt;"",M11=""),"EC Percentage Required",IF(AND(B11="",M11&lt;&gt;""),"Please select LEA",""))</f>
        <v/>
      </c>
      <c r="O11" s="230"/>
      <c r="P11" s="230"/>
    </row>
    <row r="12" spans="1:16" s="18" customFormat="1" thickBot="1" x14ac:dyDescent="0.3">
      <c r="A12" s="146"/>
      <c r="B12" s="231" t="str">
        <f>IF(B11="","",IF(B11=B7,"Error: Cannot have Duplicate LEA",IF(B11=B9,"Error: Cannot have Duplicate LEA","")))</f>
        <v/>
      </c>
      <c r="C12" s="231"/>
      <c r="D12" s="231"/>
      <c r="E12" s="180"/>
      <c r="F12" s="180"/>
      <c r="G12" s="180"/>
      <c r="M12" s="201">
        <f>IF(M11&gt;=0.1275,0.1275,M11)</f>
        <v>0.1275</v>
      </c>
    </row>
    <row r="13" spans="1:16" s="137" customFormat="1" x14ac:dyDescent="0.3">
      <c r="A13" s="139" t="s">
        <v>504</v>
      </c>
      <c r="B13" s="237" t="s">
        <v>4</v>
      </c>
      <c r="C13" s="237"/>
      <c r="D13" s="237"/>
      <c r="E13" s="237" t="s">
        <v>19</v>
      </c>
      <c r="F13" s="237"/>
      <c r="G13" s="237"/>
      <c r="H13" s="237" t="s">
        <v>20</v>
      </c>
      <c r="I13" s="237"/>
      <c r="J13" s="237"/>
      <c r="K13" s="237" t="s">
        <v>21</v>
      </c>
      <c r="L13" s="237"/>
      <c r="M13" s="237"/>
      <c r="N13" s="237" t="s">
        <v>22</v>
      </c>
      <c r="O13" s="237"/>
      <c r="P13" s="238"/>
    </row>
    <row r="14" spans="1:16" s="143" customFormat="1" x14ac:dyDescent="0.3">
      <c r="A14" s="140"/>
      <c r="B14" s="141" t="s">
        <v>522</v>
      </c>
      <c r="C14" s="141" t="s">
        <v>523</v>
      </c>
      <c r="D14" s="141" t="s">
        <v>524</v>
      </c>
      <c r="E14" s="141" t="s">
        <v>522</v>
      </c>
      <c r="F14" s="141" t="s">
        <v>523</v>
      </c>
      <c r="G14" s="141" t="s">
        <v>524</v>
      </c>
      <c r="H14" s="141" t="s">
        <v>522</v>
      </c>
      <c r="I14" s="141" t="s">
        <v>523</v>
      </c>
      <c r="J14" s="141" t="s">
        <v>524</v>
      </c>
      <c r="K14" s="141" t="s">
        <v>522</v>
      </c>
      <c r="L14" s="141" t="s">
        <v>523</v>
      </c>
      <c r="M14" s="141" t="s">
        <v>524</v>
      </c>
      <c r="N14" s="141" t="s">
        <v>522</v>
      </c>
      <c r="O14" s="141" t="s">
        <v>523</v>
      </c>
      <c r="P14" s="142" t="s">
        <v>524</v>
      </c>
    </row>
    <row r="15" spans="1:16" s="143" customFormat="1" x14ac:dyDescent="0.3">
      <c r="A15" s="140"/>
      <c r="B15" s="141" t="str">
        <f>IF(B7="","",LEFT(B7,FIND("-",B7)-1))</f>
        <v>090</v>
      </c>
      <c r="C15" s="141" t="str">
        <f>IF(B9="","",LEFT(B9,FIND("-",B9)-1))</f>
        <v>100</v>
      </c>
      <c r="D15" s="141" t="str">
        <f>IF(B11="","",LEFT(B11,FIND("-",B11)-1))</f>
        <v>650</v>
      </c>
      <c r="E15" s="141" t="str">
        <f>IF(B7="","",LEFT(B7,FIND("-",B7)-1))</f>
        <v>090</v>
      </c>
      <c r="F15" s="141" t="str">
        <f>IF(B9="","",LEFT(B9,FIND("-",B9)-1))</f>
        <v>100</v>
      </c>
      <c r="G15" s="141" t="str">
        <f>IF(B11="","",LEFT(B11,FIND("-",B11)-1))</f>
        <v>650</v>
      </c>
      <c r="H15" s="141" t="str">
        <f>IF(B7="","",LEFT(B7,FIND("-",B7)-1))</f>
        <v>090</v>
      </c>
      <c r="I15" s="141" t="str">
        <f>IF(B9="","",LEFT(B9,FIND("-",B9)-1))</f>
        <v>100</v>
      </c>
      <c r="J15" s="141" t="str">
        <f>IF(B11="","",LEFT(B11,FIND("-",B11)-1))</f>
        <v>650</v>
      </c>
      <c r="K15" s="141" t="str">
        <f>IF(B7="","",LEFT(B7,FIND("-",B7)-1))</f>
        <v>090</v>
      </c>
      <c r="L15" s="141" t="str">
        <f>IF(B9="","",LEFT(B9,FIND("-",B9)-1))</f>
        <v>100</v>
      </c>
      <c r="M15" s="141" t="str">
        <f>IF(B11="","",LEFT(B11,FIND("-",B11)-1))</f>
        <v>650</v>
      </c>
      <c r="N15" s="141" t="str">
        <f>IF(B7="","",LEFT(B7,FIND("-",B7)-1))</f>
        <v>090</v>
      </c>
      <c r="O15" s="141" t="str">
        <f>IF(B9="","",LEFT(B9,FIND("-",B9)-1))</f>
        <v>100</v>
      </c>
      <c r="P15" s="142" t="str">
        <f>IF(B11="","",LEFT(B11,FIND("-",B11)-1))</f>
        <v>650</v>
      </c>
    </row>
    <row r="16" spans="1:16" x14ac:dyDescent="0.3">
      <c r="A16" s="145" t="s">
        <v>505</v>
      </c>
      <c r="B16" s="205">
        <v>22</v>
      </c>
      <c r="C16" s="205">
        <v>11</v>
      </c>
      <c r="D16" s="205">
        <v>11</v>
      </c>
      <c r="E16" s="205">
        <v>22</v>
      </c>
      <c r="F16" s="205">
        <v>11</v>
      </c>
      <c r="G16" s="205">
        <v>11</v>
      </c>
      <c r="H16" s="205">
        <v>22</v>
      </c>
      <c r="I16" s="205">
        <v>11</v>
      </c>
      <c r="J16" s="205">
        <v>11</v>
      </c>
      <c r="K16" s="205">
        <v>22</v>
      </c>
      <c r="L16" s="205">
        <v>11</v>
      </c>
      <c r="M16" s="205">
        <v>11</v>
      </c>
      <c r="N16" s="205">
        <v>22</v>
      </c>
      <c r="O16" s="205">
        <v>11</v>
      </c>
      <c r="P16" s="205">
        <v>11</v>
      </c>
    </row>
    <row r="17" spans="1:16" x14ac:dyDescent="0.3">
      <c r="A17" s="145" t="s">
        <v>506</v>
      </c>
      <c r="B17" s="205">
        <v>22</v>
      </c>
      <c r="C17" s="205">
        <v>11</v>
      </c>
      <c r="D17" s="205">
        <v>11</v>
      </c>
      <c r="E17" s="205">
        <v>22</v>
      </c>
      <c r="F17" s="205">
        <v>11</v>
      </c>
      <c r="G17" s="205">
        <v>11</v>
      </c>
      <c r="H17" s="205">
        <v>22</v>
      </c>
      <c r="I17" s="205">
        <v>11</v>
      </c>
      <c r="J17" s="205">
        <v>11</v>
      </c>
      <c r="K17" s="205">
        <v>22</v>
      </c>
      <c r="L17" s="205">
        <v>11</v>
      </c>
      <c r="M17" s="205">
        <v>11</v>
      </c>
      <c r="N17" s="205">
        <v>22</v>
      </c>
      <c r="O17" s="205">
        <v>11</v>
      </c>
      <c r="P17" s="205">
        <v>11</v>
      </c>
    </row>
    <row r="18" spans="1:16" x14ac:dyDescent="0.3">
      <c r="A18" s="145" t="s">
        <v>507</v>
      </c>
      <c r="B18" s="205">
        <v>22</v>
      </c>
      <c r="C18" s="205">
        <v>11</v>
      </c>
      <c r="D18" s="205">
        <v>11</v>
      </c>
      <c r="E18" s="205">
        <v>22</v>
      </c>
      <c r="F18" s="205">
        <v>11</v>
      </c>
      <c r="G18" s="205">
        <v>11</v>
      </c>
      <c r="H18" s="205">
        <v>22</v>
      </c>
      <c r="I18" s="205">
        <v>11</v>
      </c>
      <c r="J18" s="205">
        <v>11</v>
      </c>
      <c r="K18" s="205">
        <v>22</v>
      </c>
      <c r="L18" s="205">
        <v>11</v>
      </c>
      <c r="M18" s="205">
        <v>11</v>
      </c>
      <c r="N18" s="205">
        <v>22</v>
      </c>
      <c r="O18" s="205">
        <v>11</v>
      </c>
      <c r="P18" s="205">
        <v>11</v>
      </c>
    </row>
    <row r="19" spans="1:16" x14ac:dyDescent="0.3">
      <c r="A19" s="145" t="s">
        <v>508</v>
      </c>
      <c r="B19" s="205">
        <v>22</v>
      </c>
      <c r="C19" s="205">
        <v>11</v>
      </c>
      <c r="D19" s="205">
        <v>11</v>
      </c>
      <c r="E19" s="205">
        <v>22</v>
      </c>
      <c r="F19" s="205">
        <v>11</v>
      </c>
      <c r="G19" s="205">
        <v>11</v>
      </c>
      <c r="H19" s="205">
        <v>22</v>
      </c>
      <c r="I19" s="205">
        <v>11</v>
      </c>
      <c r="J19" s="205">
        <v>11</v>
      </c>
      <c r="K19" s="205">
        <v>22</v>
      </c>
      <c r="L19" s="205">
        <v>11</v>
      </c>
      <c r="M19" s="205">
        <v>11</v>
      </c>
      <c r="N19" s="205">
        <v>22</v>
      </c>
      <c r="O19" s="205">
        <v>11</v>
      </c>
      <c r="P19" s="205">
        <v>11</v>
      </c>
    </row>
    <row r="20" spans="1:16" x14ac:dyDescent="0.3">
      <c r="A20" s="145" t="s">
        <v>510</v>
      </c>
      <c r="B20" s="205">
        <v>22</v>
      </c>
      <c r="C20" s="205">
        <v>11</v>
      </c>
      <c r="D20" s="205">
        <v>11</v>
      </c>
      <c r="E20" s="205">
        <v>22</v>
      </c>
      <c r="F20" s="205">
        <v>11</v>
      </c>
      <c r="G20" s="205">
        <v>11</v>
      </c>
      <c r="H20" s="205">
        <v>22</v>
      </c>
      <c r="I20" s="205">
        <v>11</v>
      </c>
      <c r="J20" s="205">
        <v>11</v>
      </c>
      <c r="K20" s="205">
        <v>22</v>
      </c>
      <c r="L20" s="205">
        <v>11</v>
      </c>
      <c r="M20" s="205">
        <v>11</v>
      </c>
      <c r="N20" s="205">
        <v>22</v>
      </c>
      <c r="O20" s="205">
        <v>11</v>
      </c>
      <c r="P20" s="205">
        <v>11</v>
      </c>
    </row>
    <row r="21" spans="1:16" x14ac:dyDescent="0.3">
      <c r="A21" s="145" t="s">
        <v>509</v>
      </c>
      <c r="B21" s="205"/>
      <c r="C21" s="205"/>
      <c r="D21" s="205"/>
      <c r="E21" s="205">
        <v>22</v>
      </c>
      <c r="F21" s="205">
        <v>11</v>
      </c>
      <c r="G21" s="205">
        <v>11</v>
      </c>
      <c r="H21" s="205">
        <v>22</v>
      </c>
      <c r="I21" s="205">
        <v>11</v>
      </c>
      <c r="J21" s="205">
        <v>11</v>
      </c>
      <c r="K21" s="205">
        <v>22</v>
      </c>
      <c r="L21" s="205">
        <v>11</v>
      </c>
      <c r="M21" s="205">
        <v>11</v>
      </c>
      <c r="N21" s="205">
        <v>22</v>
      </c>
      <c r="O21" s="205">
        <v>11</v>
      </c>
      <c r="P21" s="205">
        <v>11</v>
      </c>
    </row>
    <row r="22" spans="1:16" x14ac:dyDescent="0.3">
      <c r="A22" s="145" t="s">
        <v>511</v>
      </c>
      <c r="B22" s="205"/>
      <c r="C22" s="205"/>
      <c r="D22" s="205"/>
      <c r="E22" s="206"/>
      <c r="F22" s="206"/>
      <c r="G22" s="207"/>
      <c r="H22" s="205">
        <v>22</v>
      </c>
      <c r="I22" s="205">
        <v>11</v>
      </c>
      <c r="J22" s="205">
        <v>11</v>
      </c>
      <c r="K22" s="205">
        <v>22</v>
      </c>
      <c r="L22" s="205">
        <v>11</v>
      </c>
      <c r="M22" s="205">
        <v>11</v>
      </c>
      <c r="N22" s="205">
        <v>22</v>
      </c>
      <c r="O22" s="205">
        <v>11</v>
      </c>
      <c r="P22" s="205">
        <v>11</v>
      </c>
    </row>
    <row r="23" spans="1:16" x14ac:dyDescent="0.3">
      <c r="A23" s="145" t="s">
        <v>512</v>
      </c>
      <c r="B23" s="205"/>
      <c r="C23" s="205"/>
      <c r="D23" s="205"/>
      <c r="E23" s="206"/>
      <c r="F23" s="206"/>
      <c r="G23" s="207"/>
      <c r="H23" s="205"/>
      <c r="I23" s="205"/>
      <c r="J23" s="208"/>
      <c r="K23" s="205">
        <v>22</v>
      </c>
      <c r="L23" s="205">
        <v>11</v>
      </c>
      <c r="M23" s="205">
        <v>11</v>
      </c>
      <c r="N23" s="205">
        <v>22</v>
      </c>
      <c r="O23" s="205">
        <v>11</v>
      </c>
      <c r="P23" s="205">
        <v>11</v>
      </c>
    </row>
    <row r="24" spans="1:16" x14ac:dyDescent="0.3">
      <c r="A24" s="145" t="s">
        <v>513</v>
      </c>
      <c r="B24" s="205"/>
      <c r="C24" s="205"/>
      <c r="D24" s="205"/>
      <c r="E24" s="206"/>
      <c r="F24" s="206"/>
      <c r="G24" s="207"/>
      <c r="H24" s="205"/>
      <c r="I24" s="205"/>
      <c r="J24" s="208"/>
      <c r="K24" s="206"/>
      <c r="L24" s="206"/>
      <c r="M24" s="207"/>
      <c r="N24" s="205">
        <v>22</v>
      </c>
      <c r="O24" s="205">
        <v>11</v>
      </c>
      <c r="P24" s="205">
        <v>11</v>
      </c>
    </row>
    <row r="25" spans="1:16" x14ac:dyDescent="0.3">
      <c r="A25" s="145" t="s">
        <v>514</v>
      </c>
      <c r="B25" s="205"/>
      <c r="C25" s="205"/>
      <c r="D25" s="205"/>
      <c r="E25" s="206"/>
      <c r="F25" s="206"/>
      <c r="G25" s="207"/>
      <c r="H25" s="205"/>
      <c r="I25" s="205"/>
      <c r="J25" s="208"/>
      <c r="K25" s="206"/>
      <c r="L25" s="206"/>
      <c r="M25" s="207"/>
      <c r="N25" s="205"/>
      <c r="O25" s="205"/>
      <c r="P25" s="209"/>
    </row>
    <row r="26" spans="1:16" x14ac:dyDescent="0.3">
      <c r="A26" s="145" t="s">
        <v>515</v>
      </c>
      <c r="B26" s="205"/>
      <c r="C26" s="205"/>
      <c r="D26" s="205"/>
      <c r="E26" s="206"/>
      <c r="F26" s="206"/>
      <c r="G26" s="207"/>
      <c r="H26" s="205"/>
      <c r="I26" s="205"/>
      <c r="J26" s="208"/>
      <c r="K26" s="206"/>
      <c r="L26" s="206"/>
      <c r="M26" s="207"/>
      <c r="N26" s="205"/>
      <c r="O26" s="205"/>
      <c r="P26" s="209"/>
    </row>
    <row r="27" spans="1:16" x14ac:dyDescent="0.3">
      <c r="A27" s="145" t="s">
        <v>516</v>
      </c>
      <c r="B27" s="205"/>
      <c r="C27" s="205"/>
      <c r="D27" s="205"/>
      <c r="E27" s="206"/>
      <c r="F27" s="206"/>
      <c r="G27" s="207"/>
      <c r="H27" s="208"/>
      <c r="I27" s="208"/>
      <c r="J27" s="208"/>
      <c r="K27" s="206"/>
      <c r="L27" s="206"/>
      <c r="M27" s="207"/>
      <c r="N27" s="208"/>
      <c r="O27" s="208"/>
      <c r="P27" s="209"/>
    </row>
    <row r="28" spans="1:16" ht="15" thickBot="1" x14ac:dyDescent="0.35">
      <c r="A28" s="154" t="s">
        <v>517</v>
      </c>
      <c r="B28" s="210"/>
      <c r="C28" s="210"/>
      <c r="D28" s="210"/>
      <c r="E28" s="211"/>
      <c r="F28" s="211"/>
      <c r="G28" s="212"/>
      <c r="H28" s="213"/>
      <c r="I28" s="213"/>
      <c r="J28" s="213"/>
      <c r="K28" s="212"/>
      <c r="L28" s="212"/>
      <c r="M28" s="212"/>
      <c r="N28" s="213"/>
      <c r="O28" s="213"/>
      <c r="P28" s="214"/>
    </row>
    <row r="29" spans="1:16" s="18" customFormat="1" thickBot="1" x14ac:dyDescent="0.3"/>
    <row r="30" spans="1:16" ht="15" thickBot="1" x14ac:dyDescent="0.35">
      <c r="A30" s="148" t="s">
        <v>520</v>
      </c>
      <c r="B30" s="152">
        <f>SUM(B16:B28)</f>
        <v>110</v>
      </c>
      <c r="C30" s="152">
        <f t="shared" ref="C30:P30" si="0">SUM(C16:C28)</f>
        <v>55</v>
      </c>
      <c r="D30" s="152">
        <f t="shared" si="0"/>
        <v>55</v>
      </c>
      <c r="E30" s="149">
        <f t="shared" si="0"/>
        <v>132</v>
      </c>
      <c r="F30" s="149">
        <f t="shared" si="0"/>
        <v>66</v>
      </c>
      <c r="G30" s="149">
        <f t="shared" si="0"/>
        <v>66</v>
      </c>
      <c r="H30" s="152">
        <f t="shared" si="0"/>
        <v>154</v>
      </c>
      <c r="I30" s="152">
        <f t="shared" si="0"/>
        <v>77</v>
      </c>
      <c r="J30" s="152">
        <f t="shared" si="0"/>
        <v>77</v>
      </c>
      <c r="K30" s="149">
        <f t="shared" si="0"/>
        <v>176</v>
      </c>
      <c r="L30" s="149">
        <f t="shared" si="0"/>
        <v>88</v>
      </c>
      <c r="M30" s="149">
        <f t="shared" si="0"/>
        <v>88</v>
      </c>
      <c r="N30" s="152">
        <f t="shared" si="0"/>
        <v>198</v>
      </c>
      <c r="O30" s="152">
        <f t="shared" si="0"/>
        <v>99</v>
      </c>
      <c r="P30" s="153">
        <f t="shared" si="0"/>
        <v>99</v>
      </c>
    </row>
    <row r="31" spans="1:16" x14ac:dyDescent="0.3"/>
    <row r="32" spans="1:16" ht="33" customHeight="1" x14ac:dyDescent="0.3">
      <c r="A32" s="236" t="s">
        <v>519</v>
      </c>
      <c r="B32" s="236"/>
      <c r="C32" s="236"/>
      <c r="D32" s="236"/>
      <c r="E32" s="236"/>
      <c r="F32" s="236"/>
      <c r="G32" s="236"/>
      <c r="H32" s="236"/>
      <c r="I32" s="236"/>
      <c r="J32" s="236"/>
      <c r="K32" s="236"/>
      <c r="L32" s="236"/>
      <c r="M32" s="236"/>
    </row>
    <row r="33" spans="1:6" x14ac:dyDescent="0.3">
      <c r="A33" s="24"/>
      <c r="B33" s="24"/>
      <c r="C33" s="24"/>
      <c r="D33" s="24"/>
      <c r="E33" s="24"/>
      <c r="F33" s="24"/>
    </row>
  </sheetData>
  <sheetProtection selectLockedCells="1"/>
  <mergeCells count="21">
    <mergeCell ref="A32:M32"/>
    <mergeCell ref="K13:M13"/>
    <mergeCell ref="N13:P13"/>
    <mergeCell ref="B13:D13"/>
    <mergeCell ref="E13:G13"/>
    <mergeCell ref="H13:J13"/>
    <mergeCell ref="A1:J1"/>
    <mergeCell ref="A3:J3"/>
    <mergeCell ref="A5:J5"/>
    <mergeCell ref="B7:D7"/>
    <mergeCell ref="B9:D9"/>
    <mergeCell ref="B11:D11"/>
    <mergeCell ref="B8:D8"/>
    <mergeCell ref="B10:D10"/>
    <mergeCell ref="B12:D12"/>
    <mergeCell ref="N7:P7"/>
    <mergeCell ref="N9:P9"/>
    <mergeCell ref="N11:P11"/>
    <mergeCell ref="F7:L7"/>
    <mergeCell ref="F9:L9"/>
    <mergeCell ref="F11:L11"/>
  </mergeCells>
  <conditionalFormatting sqref="B8 B10 B12">
    <cfRule type="containsText" dxfId="9" priority="3" operator="containsText" text="Error: Cannot have Duplicate LEA">
      <formula>NOT(ISERROR(SEARCH("Error: Cannot have Duplicate LEA",B8)))</formula>
    </cfRule>
  </conditionalFormatting>
  <conditionalFormatting sqref="N7:P7 N9:P9 N11:P11">
    <cfRule type="containsText" dxfId="8" priority="1" operator="containsText" text="Please select LEA">
      <formula>NOT(ISERROR(SEARCH("Please select LEA",N7)))</formula>
    </cfRule>
    <cfRule type="containsText" dxfId="7" priority="2" operator="containsText" text="EC Percentage Required">
      <formula>NOT(ISERROR(SEARCH("EC Percentage Required",N7)))</formula>
    </cfRule>
  </conditionalFormatting>
  <pageMargins left="0.7" right="0.7" top="0.75" bottom="0.75" header="0.3" footer="0.3"/>
  <pageSetup scale="71"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HIDE_PerPupil_Allotments!$A$4:$A$118</xm:f>
          </x14:formula1>
          <xm:sqref>B7 B11 B9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43"/>
  <sheetViews>
    <sheetView showGridLines="0" topLeftCell="A25" workbookViewId="0">
      <selection activeCell="B33" sqref="B33"/>
    </sheetView>
  </sheetViews>
  <sheetFormatPr defaultColWidth="0" defaultRowHeight="13.8" zeroHeight="1" x14ac:dyDescent="0.3"/>
  <cols>
    <col min="1" max="1" width="15.77734375" style="17" customWidth="1"/>
    <col min="2" max="4" width="27.77734375" style="17" customWidth="1"/>
    <col min="5" max="5" width="9.21875" style="158" customWidth="1"/>
    <col min="6" max="16384" width="9.21875" style="158" hidden="1"/>
  </cols>
  <sheetData>
    <row r="1" spans="1:6" s="172" customFormat="1" ht="18" x14ac:dyDescent="0.35">
      <c r="A1" s="239" t="s">
        <v>0</v>
      </c>
      <c r="B1" s="239"/>
      <c r="C1" s="239"/>
      <c r="D1" s="239"/>
      <c r="E1" s="157"/>
    </row>
    <row r="2" spans="1:6" x14ac:dyDescent="0.3"/>
    <row r="3" spans="1:6" ht="33" customHeight="1" x14ac:dyDescent="0.3">
      <c r="A3" s="244" t="s">
        <v>490</v>
      </c>
      <c r="B3" s="244"/>
      <c r="C3" s="244"/>
      <c r="D3" s="244"/>
      <c r="E3" s="159"/>
      <c r="F3" s="159"/>
    </row>
    <row r="4" spans="1:6" ht="14.4" x14ac:dyDescent="0.3">
      <c r="A4" s="69"/>
      <c r="B4" s="245" t="s">
        <v>475</v>
      </c>
      <c r="C4" s="245"/>
      <c r="D4" s="245"/>
      <c r="E4" s="160"/>
      <c r="F4" s="160"/>
    </row>
    <row r="5" spans="1:6" ht="14.4" x14ac:dyDescent="0.3">
      <c r="A5" s="69"/>
      <c r="B5" s="245" t="s">
        <v>476</v>
      </c>
      <c r="C5" s="245"/>
      <c r="D5" s="245"/>
      <c r="E5" s="160"/>
      <c r="F5" s="160"/>
    </row>
    <row r="6" spans="1:6" ht="14.4" x14ac:dyDescent="0.3">
      <c r="A6" s="69"/>
      <c r="B6" s="150"/>
      <c r="C6" s="150"/>
      <c r="D6" s="150"/>
      <c r="E6" s="160"/>
      <c r="F6" s="160"/>
    </row>
    <row r="7" spans="1:6" ht="14.4" x14ac:dyDescent="0.3">
      <c r="A7" s="246" t="s">
        <v>477</v>
      </c>
      <c r="B7" s="246"/>
      <c r="C7" s="246"/>
      <c r="D7" s="246"/>
      <c r="E7" s="161"/>
      <c r="F7" s="161"/>
    </row>
    <row r="8" spans="1:6" ht="14.4" x14ac:dyDescent="0.3">
      <c r="A8" s="151"/>
      <c r="B8" s="151"/>
      <c r="C8" s="151"/>
      <c r="D8" s="151"/>
      <c r="E8" s="161"/>
      <c r="F8" s="161"/>
    </row>
    <row r="9" spans="1:6" ht="33" customHeight="1" x14ac:dyDescent="0.3">
      <c r="A9" s="240" t="s">
        <v>527</v>
      </c>
      <c r="B9" s="240"/>
      <c r="C9" s="240"/>
      <c r="D9" s="240"/>
      <c r="E9" s="161"/>
      <c r="F9" s="161"/>
    </row>
    <row r="10" spans="1:6" x14ac:dyDescent="0.3">
      <c r="A10" s="182"/>
      <c r="B10" s="182"/>
      <c r="C10" s="182"/>
      <c r="D10" s="182"/>
      <c r="E10" s="161"/>
      <c r="F10" s="161"/>
    </row>
    <row r="11" spans="1:6" ht="33" customHeight="1" x14ac:dyDescent="0.3">
      <c r="A11" s="249" t="s">
        <v>525</v>
      </c>
      <c r="B11" s="249"/>
      <c r="C11" s="249"/>
      <c r="D11" s="249"/>
      <c r="E11" s="161"/>
      <c r="F11" s="161"/>
    </row>
    <row r="12" spans="1:6" ht="14.4" x14ac:dyDescent="0.3">
      <c r="A12" s="18"/>
      <c r="B12" s="18"/>
      <c r="C12" s="18"/>
      <c r="D12" s="18"/>
    </row>
    <row r="13" spans="1:6" ht="14.4" x14ac:dyDescent="0.3">
      <c r="A13" s="250" t="s">
        <v>2</v>
      </c>
      <c r="B13" s="250"/>
      <c r="C13" s="250"/>
      <c r="D13" s="250"/>
      <c r="E13" s="162"/>
      <c r="F13" s="162"/>
    </row>
    <row r="14" spans="1:6" ht="15" thickBot="1" x14ac:dyDescent="0.35">
      <c r="A14" s="18"/>
      <c r="B14" s="18"/>
      <c r="C14" s="18"/>
      <c r="D14" s="18"/>
    </row>
    <row r="15" spans="1:6" ht="14.4" x14ac:dyDescent="0.3">
      <c r="A15" s="64" t="s">
        <v>11</v>
      </c>
      <c r="B15" s="247" t="str">
        <f>IF('Proj_StudEnroll_Y1-Y5'!B7="","",'Proj_StudEnroll_Y1-Y5'!B7)</f>
        <v>090-Bladen</v>
      </c>
      <c r="C15" s="247"/>
      <c r="D15" s="248"/>
    </row>
    <row r="16" spans="1:6" x14ac:dyDescent="0.3">
      <c r="A16" s="65" t="s">
        <v>3</v>
      </c>
      <c r="B16" s="66" t="s">
        <v>8</v>
      </c>
      <c r="C16" s="66" t="s">
        <v>9</v>
      </c>
      <c r="D16" s="67" t="s">
        <v>10</v>
      </c>
    </row>
    <row r="17" spans="1:4" ht="14.4" x14ac:dyDescent="0.3">
      <c r="A17" s="155" t="s">
        <v>5</v>
      </c>
      <c r="B17" s="79">
        <f>IF(B15="","",INDEX([0]!_DollarsPerADM,MATCH(B15,HIDE_PerPupil_Allotments!A4:A118,0),2))</f>
        <v>6480.55</v>
      </c>
      <c r="C17" s="163">
        <f>[0]!LEA1Y1Total</f>
        <v>110</v>
      </c>
      <c r="D17" s="156">
        <f>IF(B15="","",IF(OR(B17="",C17=""),"Missing Required Data",B17*C17))</f>
        <v>712860.5</v>
      </c>
    </row>
    <row r="18" spans="1:4" ht="14.4" x14ac:dyDescent="0.3">
      <c r="A18" s="155" t="s">
        <v>6</v>
      </c>
      <c r="B18" s="79">
        <f>IF(B15="","",INDEX([0]!_PerPupilLocal,MATCH(B15,HIDE_PerPupil_Allotments!A4:A118,0),2))</f>
        <v>1477</v>
      </c>
      <c r="C18" s="163">
        <f>[0]!LEA1Y1Total</f>
        <v>110</v>
      </c>
      <c r="D18" s="156">
        <f>IF(B15="","",IF(OR(B18="",C18=""),"Missing Required Data",B18*C18))</f>
        <v>162470</v>
      </c>
    </row>
    <row r="19" spans="1:4" ht="14.4" x14ac:dyDescent="0.3">
      <c r="A19" s="155" t="s">
        <v>499</v>
      </c>
      <c r="B19" s="88">
        <f>IF(B15="","",INDEX([0]!_DollarsPerADM,MATCH(B15,HIDE_PerPupil_Allotments!A4:A118,0),3))</f>
        <v>4464.16</v>
      </c>
      <c r="C19" s="163">
        <f>LEA1Y1Total*'Proj_StudEnroll_Y1-Y5'!M8</f>
        <v>14.025</v>
      </c>
      <c r="D19" s="156">
        <f>IF(B15="","",IF(OR(B19="",C19=""),"Missing Required Data",B19*C19))</f>
        <v>62609.843999999997</v>
      </c>
    </row>
    <row r="20" spans="1:4" ht="14.4" x14ac:dyDescent="0.3">
      <c r="A20" s="155" t="s">
        <v>7</v>
      </c>
      <c r="B20" s="88">
        <f>IF(B15="","",HIDE_EC_Allotment!B4)</f>
        <v>1514.35</v>
      </c>
      <c r="C20" s="163">
        <f>LEA1Y1Total*'Proj_StudEnroll_Y1-Y5'!M8</f>
        <v>14.025</v>
      </c>
      <c r="D20" s="156">
        <f>IF(B15="","",IF(OR(B20="",C20=""),"Missing Required Data",B20*C20))</f>
        <v>21238.758750000001</v>
      </c>
    </row>
    <row r="21" spans="1:4" ht="15" thickBot="1" x14ac:dyDescent="0.35">
      <c r="A21" s="241" t="s">
        <v>478</v>
      </c>
      <c r="B21" s="242"/>
      <c r="C21" s="243"/>
      <c r="D21" s="68">
        <f>SUM(D17:D20)</f>
        <v>959179.10275000008</v>
      </c>
    </row>
    <row r="22" spans="1:4" ht="15" thickBot="1" x14ac:dyDescent="0.35">
      <c r="A22" s="1"/>
      <c r="B22" s="1"/>
      <c r="C22" s="1"/>
      <c r="D22" s="1"/>
    </row>
    <row r="23" spans="1:4" ht="14.4" x14ac:dyDescent="0.3">
      <c r="A23" s="64" t="s">
        <v>12</v>
      </c>
      <c r="B23" s="247" t="str">
        <f>IF('Proj_StudEnroll_Y1-Y5'!B9="","",'Proj_StudEnroll_Y1-Y5'!B9)</f>
        <v>100-Brunswick</v>
      </c>
      <c r="C23" s="247"/>
      <c r="D23" s="248"/>
    </row>
    <row r="24" spans="1:4" x14ac:dyDescent="0.3">
      <c r="A24" s="65" t="s">
        <v>3</v>
      </c>
      <c r="B24" s="66" t="s">
        <v>8</v>
      </c>
      <c r="C24" s="66" t="s">
        <v>9</v>
      </c>
      <c r="D24" s="67" t="s">
        <v>10</v>
      </c>
    </row>
    <row r="25" spans="1:4" ht="14.4" x14ac:dyDescent="0.3">
      <c r="A25" s="155" t="s">
        <v>5</v>
      </c>
      <c r="B25" s="79">
        <f>IF(B23="","",INDEX([0]!_DollarsPerADM,MATCH(B23,HIDE_PerPupil_Allotments!A4:A118,0),2))</f>
        <v>5489.3899999999994</v>
      </c>
      <c r="C25" s="163">
        <f>[0]!LEA2Y1Total</f>
        <v>55</v>
      </c>
      <c r="D25" s="156">
        <f>IF(B23="","",IF(OR(B25="",C25=""),"Missing Required Data",B25*C25))</f>
        <v>301916.44999999995</v>
      </c>
    </row>
    <row r="26" spans="1:4" ht="14.4" x14ac:dyDescent="0.3">
      <c r="A26" s="155" t="s">
        <v>6</v>
      </c>
      <c r="B26" s="79">
        <f>IF(B23="","",INDEX([0]!_PerPupilLocal,MATCH(B23,HIDE_PerPupil_Allotments!A4:A118,0),2))</f>
        <v>2262</v>
      </c>
      <c r="C26" s="163">
        <f>[0]!LEA2Y1Total</f>
        <v>55</v>
      </c>
      <c r="D26" s="156">
        <f>IF(B23="","",IF(OR(B26="",C26=""),"Missing Required Data",B26*C26))</f>
        <v>124410</v>
      </c>
    </row>
    <row r="27" spans="1:4" ht="14.4" x14ac:dyDescent="0.3">
      <c r="A27" s="155" t="s">
        <v>499</v>
      </c>
      <c r="B27" s="88">
        <f>IF(B23="","",INDEX([0]!_DollarsPerADM,MATCH(B23,HIDE_PerPupil_Allotments!A4:A118,0),3))</f>
        <v>4464.16</v>
      </c>
      <c r="C27" s="163">
        <f>LEA2Y1Total*'Proj_StudEnroll_Y1-Y5'!M10</f>
        <v>7.0125000000000002</v>
      </c>
      <c r="D27" s="156">
        <f>IF(B23="","",IF(OR(B27="",C27=""),"Missing Required Data",B27*C27))</f>
        <v>31304.921999999999</v>
      </c>
    </row>
    <row r="28" spans="1:4" ht="14.4" x14ac:dyDescent="0.3">
      <c r="A28" s="155" t="s">
        <v>7</v>
      </c>
      <c r="B28" s="88">
        <f>IF(B23="","",HIDE_EC_Allotment!B4)</f>
        <v>1514.35</v>
      </c>
      <c r="C28" s="163">
        <f>LEA2Y1Total*'Proj_StudEnroll_Y1-Y5'!M10</f>
        <v>7.0125000000000002</v>
      </c>
      <c r="D28" s="156">
        <f>IF(B23="","",IF(OR(B28="",C28=""),"Missing Required Data",B28*C28))</f>
        <v>10619.379375</v>
      </c>
    </row>
    <row r="29" spans="1:4" ht="15" thickBot="1" x14ac:dyDescent="0.35">
      <c r="A29" s="241" t="s">
        <v>478</v>
      </c>
      <c r="B29" s="242"/>
      <c r="C29" s="243"/>
      <c r="D29" s="68">
        <f>SUM(D25:D28)</f>
        <v>468250.75137499999</v>
      </c>
    </row>
    <row r="30" spans="1:4" ht="15" thickBot="1" x14ac:dyDescent="0.35">
      <c r="A30" s="1"/>
      <c r="B30" s="1"/>
      <c r="C30" s="1"/>
      <c r="D30" s="1"/>
    </row>
    <row r="31" spans="1:4" ht="14.4" x14ac:dyDescent="0.3">
      <c r="A31" s="64" t="s">
        <v>13</v>
      </c>
      <c r="B31" s="247" t="str">
        <f>IF('Proj_StudEnroll_Y1-Y5'!B11="","",'Proj_StudEnroll_Y1-Y5'!B11)</f>
        <v>650-New Hanover</v>
      </c>
      <c r="C31" s="247"/>
      <c r="D31" s="248"/>
    </row>
    <row r="32" spans="1:4" x14ac:dyDescent="0.3">
      <c r="A32" s="65" t="s">
        <v>3</v>
      </c>
      <c r="B32" s="66" t="s">
        <v>8</v>
      </c>
      <c r="C32" s="66" t="s">
        <v>9</v>
      </c>
      <c r="D32" s="67" t="s">
        <v>10</v>
      </c>
    </row>
    <row r="33" spans="1:4" ht="14.4" x14ac:dyDescent="0.3">
      <c r="A33" s="29" t="s">
        <v>5</v>
      </c>
      <c r="B33" s="78">
        <f>IF(B31="","",INDEX([0]!_DollarsPerADM,MATCH(B31,HIDE_PerPupil_Allotments!A4:A118,0),2))</f>
        <v>5419.01</v>
      </c>
      <c r="C33" s="163">
        <f>IF(B31="","",[0]!LEA3Y1Total)</f>
        <v>55</v>
      </c>
      <c r="D33" s="81">
        <f>IF(B31="","",IF(OR(B33="",C33=""),"Missing Required Data",B33*C33))</f>
        <v>298045.55</v>
      </c>
    </row>
    <row r="34" spans="1:4" ht="14.4" x14ac:dyDescent="0.3">
      <c r="A34" s="29" t="s">
        <v>6</v>
      </c>
      <c r="B34" s="79">
        <f>IF(B31="","",INDEX([0]!_PerPupilLocal,MATCH(B31,HIDE_PerPupil_Allotments!A4:A118,0),2))</f>
        <v>2816</v>
      </c>
      <c r="C34" s="163">
        <f>IF(B31="","",[0]!LEA3Y1Total)</f>
        <v>55</v>
      </c>
      <c r="D34" s="81">
        <f>IF(B31="","",IF(OR(B34="",C34=""),"Missing Required Data",B34*C34))</f>
        <v>154880</v>
      </c>
    </row>
    <row r="35" spans="1:4" ht="14.4" x14ac:dyDescent="0.3">
      <c r="A35" s="29" t="s">
        <v>499</v>
      </c>
      <c r="B35" s="88">
        <f>IF(B31="","",INDEX([0]!_DollarsPerADM,MATCH(B31,HIDE_PerPupil_Allotments!A4:A118,0),3))</f>
        <v>4464.16</v>
      </c>
      <c r="C35" s="163">
        <f>IF(B31="","",LEA3Y1Total*'Proj_StudEnroll_Y1-Y5'!M12)</f>
        <v>7.0125000000000002</v>
      </c>
      <c r="D35" s="81">
        <f>IF(B31="","",IF(OR(B35="",C35=""),"Missing Required Data",B35*C35))</f>
        <v>31304.921999999999</v>
      </c>
    </row>
    <row r="36" spans="1:4" ht="14.4" x14ac:dyDescent="0.3">
      <c r="A36" s="29" t="s">
        <v>7</v>
      </c>
      <c r="B36" s="80">
        <f>IF(B31="","",HIDE_EC_Allotment!B4)</f>
        <v>1514.35</v>
      </c>
      <c r="C36" s="163">
        <f>IF(B31="","",LEA3Y1Total*'Proj_StudEnroll_Y1-Y5'!M12)</f>
        <v>7.0125000000000002</v>
      </c>
      <c r="D36" s="81">
        <f>IF(B31="","",IF(OR(B36="",C36=""),"Missing Required Data",B36*C36))</f>
        <v>10619.379375</v>
      </c>
    </row>
    <row r="37" spans="1:4" ht="15" thickBot="1" x14ac:dyDescent="0.35">
      <c r="A37" s="241" t="s">
        <v>478</v>
      </c>
      <c r="B37" s="242"/>
      <c r="C37" s="243"/>
      <c r="D37" s="68">
        <f>SUM(D33:D36)</f>
        <v>494849.85137500003</v>
      </c>
    </row>
    <row r="38" spans="1:4" x14ac:dyDescent="0.3"/>
    <row r="39" spans="1:4" hidden="1" x14ac:dyDescent="0.3"/>
    <row r="40" spans="1:4" hidden="1" x14ac:dyDescent="0.3"/>
    <row r="41" spans="1:4" hidden="1" x14ac:dyDescent="0.3"/>
    <row r="42" spans="1:4" hidden="1" x14ac:dyDescent="0.3"/>
    <row r="43" spans="1:4" hidden="1" x14ac:dyDescent="0.3"/>
  </sheetData>
  <sheetProtection selectLockedCells="1"/>
  <mergeCells count="14">
    <mergeCell ref="A1:D1"/>
    <mergeCell ref="A9:D9"/>
    <mergeCell ref="A37:C37"/>
    <mergeCell ref="A3:D3"/>
    <mergeCell ref="B4:D4"/>
    <mergeCell ref="B5:D5"/>
    <mergeCell ref="A7:D7"/>
    <mergeCell ref="B15:D15"/>
    <mergeCell ref="B23:D23"/>
    <mergeCell ref="B31:D31"/>
    <mergeCell ref="A11:D11"/>
    <mergeCell ref="A13:D13"/>
    <mergeCell ref="A21:C21"/>
    <mergeCell ref="A29:C29"/>
  </mergeCells>
  <conditionalFormatting sqref="D17">
    <cfRule type="containsText" dxfId="6" priority="18" operator="containsText" text="Missing Required Data">
      <formula>NOT(ISERROR(SEARCH("Missing Required Data",D17)))</formula>
    </cfRule>
  </conditionalFormatting>
  <conditionalFormatting sqref="D18:D19">
    <cfRule type="containsText" dxfId="5" priority="8" operator="containsText" text="Missing Required Data">
      <formula>NOT(ISERROR(SEARCH("Missing Required Data",D18)))</formula>
    </cfRule>
  </conditionalFormatting>
  <conditionalFormatting sqref="D33:D36">
    <cfRule type="containsText" dxfId="4" priority="2" operator="containsText" text="Missing Required Data">
      <formula>NOT(ISERROR(SEARCH("Missing Required Data",D33)))</formula>
    </cfRule>
  </conditionalFormatting>
  <conditionalFormatting sqref="D20">
    <cfRule type="containsText" dxfId="3" priority="6" operator="containsText" text="Missing Required Data">
      <formula>NOT(ISERROR(SEARCH("Missing Required Data",D20)))</formula>
    </cfRule>
  </conditionalFormatting>
  <conditionalFormatting sqref="D25">
    <cfRule type="containsText" dxfId="2" priority="5" operator="containsText" text="Missing Required Data">
      <formula>NOT(ISERROR(SEARCH("Missing Required Data",D25)))</formula>
    </cfRule>
  </conditionalFormatting>
  <conditionalFormatting sqref="D26:D28">
    <cfRule type="containsText" dxfId="1" priority="4" operator="containsText" text="Missing Required Data">
      <formula>NOT(ISERROR(SEARCH("Missing Required Data",D26)))</formula>
    </cfRule>
  </conditionalFormatting>
  <pageMargins left="0.25" right="0.25" top="0.75" bottom="0.75" header="0.3" footer="0.3"/>
  <pageSetup scale="7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3"/>
  <sheetViews>
    <sheetView showGridLines="0" workbookViewId="0">
      <selection activeCell="B18" sqref="B18:F18"/>
    </sheetView>
  </sheetViews>
  <sheetFormatPr defaultColWidth="0" defaultRowHeight="13.8" zeroHeight="1" x14ac:dyDescent="0.25"/>
  <cols>
    <col min="1" max="1" width="20.77734375" style="18" customWidth="1"/>
    <col min="2" max="6" width="16.77734375" style="18" customWidth="1"/>
    <col min="7" max="7" width="9.21875" style="18" customWidth="1"/>
    <col min="8" max="16384" width="9.21875" style="18" hidden="1"/>
  </cols>
  <sheetData>
    <row r="1" spans="1:6" s="16" customFormat="1" ht="18.600000000000001" thickBot="1" x14ac:dyDescent="0.4">
      <c r="A1" s="251" t="s">
        <v>14</v>
      </c>
      <c r="B1" s="252"/>
      <c r="C1" s="252"/>
      <c r="D1" s="252"/>
      <c r="E1" s="252"/>
      <c r="F1" s="253"/>
    </row>
    <row r="2" spans="1:6" x14ac:dyDescent="0.25"/>
    <row r="3" spans="1:6" x14ac:dyDescent="0.25">
      <c r="A3" s="255" t="s">
        <v>15</v>
      </c>
      <c r="B3" s="255"/>
      <c r="C3" s="255"/>
      <c r="D3" s="255"/>
      <c r="E3" s="255"/>
      <c r="F3" s="255"/>
    </row>
    <row r="4" spans="1:6" ht="15" customHeight="1" x14ac:dyDescent="0.25">
      <c r="A4" s="70"/>
      <c r="B4" s="70"/>
      <c r="C4" s="70"/>
      <c r="D4" s="70"/>
      <c r="E4" s="70"/>
      <c r="F4" s="70"/>
    </row>
    <row r="5" spans="1:6" ht="33" customHeight="1" x14ac:dyDescent="0.25">
      <c r="A5" s="236" t="s">
        <v>16</v>
      </c>
      <c r="B5" s="236"/>
      <c r="C5" s="236"/>
      <c r="D5" s="236"/>
      <c r="E5" s="236"/>
      <c r="F5" s="236"/>
    </row>
    <row r="6" spans="1:6" ht="15" customHeight="1" x14ac:dyDescent="0.25">
      <c r="A6" s="71"/>
      <c r="B6" s="71"/>
      <c r="C6" s="71"/>
      <c r="D6" s="71"/>
      <c r="E6" s="71"/>
      <c r="F6" s="71"/>
    </row>
    <row r="7" spans="1:6" x14ac:dyDescent="0.25">
      <c r="A7" s="255" t="s">
        <v>17</v>
      </c>
      <c r="B7" s="255"/>
      <c r="C7" s="255"/>
      <c r="D7" s="255"/>
      <c r="E7" s="255"/>
      <c r="F7" s="255"/>
    </row>
    <row r="8" spans="1:6" ht="15" customHeight="1" x14ac:dyDescent="0.25">
      <c r="A8" s="70"/>
      <c r="B8" s="70"/>
      <c r="C8" s="70"/>
      <c r="D8" s="70"/>
      <c r="E8" s="70"/>
      <c r="F8" s="70"/>
    </row>
    <row r="9" spans="1:6" x14ac:dyDescent="0.25">
      <c r="A9" s="255" t="s">
        <v>18</v>
      </c>
      <c r="B9" s="255"/>
      <c r="C9" s="255"/>
      <c r="D9" s="255"/>
      <c r="E9" s="255"/>
      <c r="F9" s="255"/>
    </row>
    <row r="10" spans="1:6" ht="14.4" thickBot="1" x14ac:dyDescent="0.3"/>
    <row r="11" spans="1:6" s="22" customFormat="1" ht="27.6" x14ac:dyDescent="0.3">
      <c r="A11" s="19" t="s">
        <v>29</v>
      </c>
      <c r="B11" s="20" t="s">
        <v>4</v>
      </c>
      <c r="C11" s="20" t="s">
        <v>19</v>
      </c>
      <c r="D11" s="20" t="s">
        <v>20</v>
      </c>
      <c r="E11" s="20" t="s">
        <v>21</v>
      </c>
      <c r="F11" s="21" t="s">
        <v>22</v>
      </c>
    </row>
    <row r="12" spans="1:6" x14ac:dyDescent="0.25">
      <c r="A12" s="23" t="s">
        <v>23</v>
      </c>
      <c r="B12" s="167">
        <f>SUM(Budget_RevProj_LEA_Y1!D17,Budget_RevProj_LEA_Y1!D25,Budget_RevProj_LEA_Y1!D33)</f>
        <v>1312822.5</v>
      </c>
      <c r="C12" s="167">
        <f>SUM(IF(LEA1Name="",0,(LEA1Y2Total*LEA1State)),IF(LEA2Name="",0,(LEA2Y2Total*LEA2State)),IF(LEA3Name="",0,(LEA3Y2Total*LEA3State)))</f>
        <v>1575387</v>
      </c>
      <c r="D12" s="167">
        <f>SUM(IF(LEA1Name="",0,(LEA1Y3Total*LEA1State)),IF(LEA2Name="",0,(LEA2Y3Total*LEA2State)),IF(LEA3Name="",0,(LEA3Y3Total*LEA3State)))</f>
        <v>1837951.5</v>
      </c>
      <c r="E12" s="167">
        <f>SUM(IF(LEA1Name="",0,(LEA1Y4Total*LEA1State)),IF(LEA2Name="",0,(LEA2Y4Total*LEA2State)),IF(LEA3Name="",0,(LEA3Y4Total*LEA3State)))</f>
        <v>2100516</v>
      </c>
      <c r="F12" s="168">
        <f>SUM(IF(LEA1Name="",0,(LEA1Y5Total*LEA1State)),IF(LEA2Name="",0,(LEA2Y5Total*LEA2State)),IF(LEA3Name="",0,(LEA3Y5Total*LEA3State)))</f>
        <v>2363080.5</v>
      </c>
    </row>
    <row r="13" spans="1:6" x14ac:dyDescent="0.25">
      <c r="A13" s="23" t="s">
        <v>24</v>
      </c>
      <c r="B13" s="167">
        <f>SUM(Budget_RevProj_LEA_Y1!D18,Budget_RevProj_LEA_Y1!D26,Budget_RevProj_LEA_Y1!D34)</f>
        <v>441760</v>
      </c>
      <c r="C13" s="167">
        <f>SUM(IF(LEA1Name="",0,(LEA1Y2Total*LEA1Local)),IF(LEA2Name="",0,(LEA2Y2Total*LEA2Local)),IF(LEA3Name="",0,(LEA3Y2Total*LEA3Local)))</f>
        <v>530112</v>
      </c>
      <c r="D13" s="167">
        <f>SUM(IF(LEA1Name="",0,(LEA1Y3Total*LEA1Local)),IF(LEA2Name="",0,(LEA2Y3Total*LEA2Local)),IF(LEA3Name="",0,(LEA3Y3Total*LEA3Local)))</f>
        <v>618464</v>
      </c>
      <c r="E13" s="167">
        <f>SUM(IF(LEA1Name="",0,(LEA1Y4Total*LEA1Local)),IF(LEA2Name="",0,(LEA2Y4Total*LEA2Local)),IF(LEA3Name="",0,(LEA3Y4Total*LEA3Local)))</f>
        <v>706816</v>
      </c>
      <c r="F13" s="168">
        <f>SUM(IF(LEA1Name="",0,(LEA1Y5Total*LEA1Local)),IF(LEA2Name="",0,(LEA2Y5Total*LEA2Local)),IF(LEA3Name="",0,(LEA3Y5Total*LEA3Local)))</f>
        <v>795168</v>
      </c>
    </row>
    <row r="14" spans="1:6" s="32" customFormat="1" x14ac:dyDescent="0.25">
      <c r="A14" s="164" t="s">
        <v>499</v>
      </c>
      <c r="B14" s="169">
        <f>SUM(Budget_RevProj_LEA_Y1!D19,Budget_RevProj_LEA_Y1!D27,Budget_RevProj_LEA_Y1!D35)</f>
        <v>125219.68799999999</v>
      </c>
      <c r="C14" s="169">
        <f>SUM(IF(LEA1Name="",0,(LEA1Y2Total*LEA1ECPercent)*LEA1StateEC),IF(LEA2Name="",0,(LEA2Y2Total*LEA2ECPercent)*LEA2StateEC),IF(LEA3Name="",0,(LEA3Y2Total*LEA3ECPercent)*LEA3StateEC))</f>
        <v>150263.6256</v>
      </c>
      <c r="D14" s="169">
        <f>SUM(IF(LEA1Name="",0,(LEA1Y3Total*LEA1ECPercent)*LEA1StateEC),IF(LEA2Name="",0,(LEA2Y3Total*LEA2ECPercent)*LEA2StateEC),IF(LEA3Name="",0,(LEA3Y3Total*LEA3ECPercent)*LEA3StateEC))</f>
        <v>175307.5632</v>
      </c>
      <c r="E14" s="169">
        <f>SUM(IF(LEA1Name="",0,(LEA1Y4Total*LEA1ECPercent)*LEA1StateEC),IF(LEA2Name="",0,(LEA2Y4Total*LEA2ECPercent)*LEA2StateEC),IF(LEA3Name="",0,(LEA3Y4Total*LEA3ECPercent)*LEA3StateEC))</f>
        <v>200351.50080000001</v>
      </c>
      <c r="F14" s="174">
        <f>SUM(IF(LEA1Name="",0,(LEA1Y5Total*LEA1ECPercent)*LEA1StateEC),IF(LEA2Name="",0,(LEA2Y5Total*LEA2ECPercent)*LEA2StateEC),IF(LEA3Name="",0,(LEA3Y5Total*LEA3ECPercent)*LEA3StateEC))</f>
        <v>225395.43840000001</v>
      </c>
    </row>
    <row r="15" spans="1:6" x14ac:dyDescent="0.25">
      <c r="A15" s="23" t="s">
        <v>7</v>
      </c>
      <c r="B15" s="203" t="s">
        <v>500</v>
      </c>
      <c r="C15" s="169">
        <f>SUM(Budget_RevProj_LEA_Y1!D20,Budget_RevProj_LEA_Y1!D28,Budget_RevProj_LEA_Y1!D36)</f>
        <v>42477.517500000002</v>
      </c>
      <c r="D15" s="169">
        <f>SUM(IF(LEA1Name="",0,(LEA1Y3Total*LEA1ECPercent)*LEA1FedEC),IF(LEA2Name="",0,(LEA2Y3Total*LEA2ECPercent)*LEA2FedEC),IF(LEA3Name="",0,(LEA3Y3Total*LEA3ECPercent)*LEA3FedEC))</f>
        <v>59468.5245</v>
      </c>
      <c r="E15" s="169">
        <f>SUM(IF(LEA1Name="",0,(LEA1Y4Total*LEA1ECPercent)*LEA1FedEC),IF(LEA2Name="",0,(LEA2Y4Total*LEA2ECPercent)*LEA2FedEC),IF(LEA3Name="",0,(LEA3Y4Total*LEA3ECPercent)*LEA3FedEC))</f>
        <v>67964.028000000006</v>
      </c>
      <c r="F15" s="174">
        <f>SUM(IF(LEA1Name="",0,(LEA1Y5Total*LEA1ECPercent)*LEA1FedEC),IF(LEA2Name="",0,(LEA2Y5Total*LEA2ECPercent)*LEA2FedEC),IF(LEA3Name="",0,(LEA3Y5Total*LEA3ECPercent)*LEA3FedEC))</f>
        <v>76459.531499999997</v>
      </c>
    </row>
    <row r="16" spans="1:6" x14ac:dyDescent="0.25">
      <c r="A16" s="165" t="s">
        <v>25</v>
      </c>
      <c r="B16" s="227"/>
      <c r="C16" s="215"/>
      <c r="D16" s="215"/>
      <c r="E16" s="215"/>
      <c r="F16" s="216"/>
    </row>
    <row r="17" spans="1:6" ht="14.4" thickBot="1" x14ac:dyDescent="0.3">
      <c r="A17" s="166" t="s">
        <v>26</v>
      </c>
      <c r="B17" s="215">
        <v>50000</v>
      </c>
      <c r="C17" s="217"/>
      <c r="D17" s="217"/>
      <c r="E17" s="217"/>
      <c r="F17" s="218"/>
    </row>
    <row r="18" spans="1:6" ht="14.4" thickBot="1" x14ac:dyDescent="0.3">
      <c r="A18" s="89" t="s">
        <v>501</v>
      </c>
      <c r="B18" s="170">
        <f>SUM(B12:B17)</f>
        <v>1929802.1880000001</v>
      </c>
      <c r="C18" s="170">
        <f>SUM(C12:C17)</f>
        <v>2298240.1431</v>
      </c>
      <c r="D18" s="170">
        <f>SUM(D12:D17)</f>
        <v>2691191.5877</v>
      </c>
      <c r="E18" s="170">
        <f>SUM(E12:E17)</f>
        <v>3075647.5288</v>
      </c>
      <c r="F18" s="171">
        <f>SUM(F12:F17)</f>
        <v>3460103.4698999999</v>
      </c>
    </row>
    <row r="19" spans="1:6" x14ac:dyDescent="0.25"/>
    <row r="20" spans="1:6" ht="85.5" customHeight="1" x14ac:dyDescent="0.25">
      <c r="A20" s="236" t="s">
        <v>27</v>
      </c>
      <c r="B20" s="236"/>
      <c r="C20" s="236"/>
      <c r="D20" s="236"/>
      <c r="E20" s="236"/>
      <c r="F20" s="236"/>
    </row>
    <row r="21" spans="1:6" x14ac:dyDescent="0.25">
      <c r="A21" s="24"/>
      <c r="B21" s="24"/>
      <c r="C21" s="24"/>
      <c r="D21" s="24"/>
      <c r="E21" s="24"/>
      <c r="F21" s="24"/>
    </row>
    <row r="22" spans="1:6" x14ac:dyDescent="0.25">
      <c r="A22" s="254" t="s">
        <v>28</v>
      </c>
      <c r="B22" s="254"/>
      <c r="C22" s="254"/>
      <c r="D22" s="254"/>
      <c r="E22" s="254"/>
      <c r="F22" s="254"/>
    </row>
    <row r="23" spans="1:6" x14ac:dyDescent="0.25"/>
  </sheetData>
  <sheetProtection selectLockedCells="1"/>
  <mergeCells count="7">
    <mergeCell ref="A1:F1"/>
    <mergeCell ref="A20:F20"/>
    <mergeCell ref="A22:F22"/>
    <mergeCell ref="A3:F3"/>
    <mergeCell ref="A5:F5"/>
    <mergeCell ref="A7:F7"/>
    <mergeCell ref="A9:F9"/>
  </mergeCells>
  <pageMargins left="0.25" right="0.25"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77"/>
  <sheetViews>
    <sheetView showGridLines="0" topLeftCell="A4" zoomScaleNormal="100" workbookViewId="0">
      <selection activeCell="H28" sqref="H28"/>
    </sheetView>
  </sheetViews>
  <sheetFormatPr defaultColWidth="0" defaultRowHeight="13.8" zeroHeight="1" x14ac:dyDescent="0.25"/>
  <cols>
    <col min="1" max="1" width="47" style="2" customWidth="1"/>
    <col min="2" max="2" width="9.21875" style="100" customWidth="1"/>
    <col min="3" max="3" width="12.77734375" style="1" customWidth="1"/>
    <col min="4" max="4" width="18.77734375" style="95" customWidth="1"/>
    <col min="5" max="5" width="9.77734375" style="100" customWidth="1"/>
    <col min="6" max="6" width="12.77734375" style="1" customWidth="1"/>
    <col min="7" max="7" width="18.77734375" style="95" customWidth="1"/>
    <col min="8" max="8" width="9.21875" style="100" customWidth="1"/>
    <col min="9" max="9" width="12.77734375" style="1" customWidth="1"/>
    <col min="10" max="10" width="18.77734375" style="95" customWidth="1"/>
    <col min="11" max="11" width="9.21875" style="100" customWidth="1"/>
    <col min="12" max="12" width="12.77734375" style="1" customWidth="1"/>
    <col min="13" max="13" width="18.77734375" style="95" customWidth="1"/>
    <col min="14" max="14" width="9.21875" style="100" customWidth="1"/>
    <col min="15" max="15" width="12.77734375" style="1" customWidth="1"/>
    <col min="16" max="16" width="18.77734375" style="95" customWidth="1"/>
    <col min="17" max="17" width="9.21875" style="1" customWidth="1"/>
    <col min="18" max="16384" width="9.21875" style="1" hidden="1"/>
  </cols>
  <sheetData>
    <row r="1" spans="1:16" ht="18" x14ac:dyDescent="0.25">
      <c r="A1" s="256" t="s">
        <v>30</v>
      </c>
      <c r="B1" s="256"/>
      <c r="C1" s="256"/>
      <c r="D1" s="256"/>
      <c r="E1" s="256"/>
      <c r="F1" s="256"/>
      <c r="G1" s="256"/>
    </row>
    <row r="2" spans="1:16" ht="14.4" thickBot="1" x14ac:dyDescent="0.3"/>
    <row r="3" spans="1:16" x14ac:dyDescent="0.25">
      <c r="A3" s="258" t="s">
        <v>31</v>
      </c>
      <c r="B3" s="237" t="s">
        <v>4</v>
      </c>
      <c r="C3" s="237"/>
      <c r="D3" s="237"/>
      <c r="E3" s="237" t="s">
        <v>19</v>
      </c>
      <c r="F3" s="237"/>
      <c r="G3" s="237"/>
      <c r="H3" s="237" t="s">
        <v>20</v>
      </c>
      <c r="I3" s="237"/>
      <c r="J3" s="237"/>
      <c r="K3" s="237" t="s">
        <v>21</v>
      </c>
      <c r="L3" s="237"/>
      <c r="M3" s="237"/>
      <c r="N3" s="237" t="s">
        <v>22</v>
      </c>
      <c r="O3" s="237"/>
      <c r="P3" s="238"/>
    </row>
    <row r="4" spans="1:16" s="5" customFormat="1" ht="27.6" x14ac:dyDescent="0.25">
      <c r="A4" s="259"/>
      <c r="B4" s="3" t="s">
        <v>55</v>
      </c>
      <c r="C4" s="3" t="s">
        <v>528</v>
      </c>
      <c r="D4" s="3" t="s">
        <v>56</v>
      </c>
      <c r="E4" s="3" t="s">
        <v>55</v>
      </c>
      <c r="F4" s="3" t="s">
        <v>528</v>
      </c>
      <c r="G4" s="3" t="s">
        <v>56</v>
      </c>
      <c r="H4" s="3" t="s">
        <v>55</v>
      </c>
      <c r="I4" s="3" t="s">
        <v>528</v>
      </c>
      <c r="J4" s="3" t="s">
        <v>56</v>
      </c>
      <c r="K4" s="3" t="s">
        <v>55</v>
      </c>
      <c r="L4" s="3" t="s">
        <v>528</v>
      </c>
      <c r="M4" s="3" t="s">
        <v>56</v>
      </c>
      <c r="N4" s="3" t="s">
        <v>55</v>
      </c>
      <c r="O4" s="3" t="s">
        <v>528</v>
      </c>
      <c r="P4" s="4" t="s">
        <v>56</v>
      </c>
    </row>
    <row r="5" spans="1:16" x14ac:dyDescent="0.25">
      <c r="A5" s="6" t="s">
        <v>58</v>
      </c>
      <c r="B5" s="83"/>
      <c r="C5" s="7"/>
      <c r="D5" s="96"/>
      <c r="E5" s="83"/>
      <c r="F5" s="7"/>
      <c r="G5" s="96"/>
      <c r="H5" s="83"/>
      <c r="I5" s="7"/>
      <c r="J5" s="96"/>
      <c r="K5" s="83"/>
      <c r="L5" s="7"/>
      <c r="M5" s="96"/>
      <c r="N5" s="83"/>
      <c r="O5" s="7"/>
      <c r="P5" s="98"/>
    </row>
    <row r="6" spans="1:16" x14ac:dyDescent="0.25">
      <c r="A6" s="8" t="s">
        <v>33</v>
      </c>
      <c r="B6" s="219">
        <v>1</v>
      </c>
      <c r="C6" s="220">
        <v>75000</v>
      </c>
      <c r="D6" s="187">
        <f>B6*C6</f>
        <v>75000</v>
      </c>
      <c r="E6" s="221">
        <v>1</v>
      </c>
      <c r="F6" s="222">
        <v>75000</v>
      </c>
      <c r="G6" s="189">
        <f>E6*F6</f>
        <v>75000</v>
      </c>
      <c r="H6" s="219">
        <v>1</v>
      </c>
      <c r="I6" s="220">
        <v>75000</v>
      </c>
      <c r="J6" s="187">
        <v>72000</v>
      </c>
      <c r="K6" s="221">
        <v>1</v>
      </c>
      <c r="L6" s="222">
        <v>75000</v>
      </c>
      <c r="M6" s="189">
        <v>75000</v>
      </c>
      <c r="N6" s="219">
        <v>1</v>
      </c>
      <c r="O6" s="220">
        <v>75000</v>
      </c>
      <c r="P6" s="190">
        <f>N6*O6</f>
        <v>75000</v>
      </c>
    </row>
    <row r="7" spans="1:16" x14ac:dyDescent="0.25">
      <c r="A7" s="8" t="s">
        <v>34</v>
      </c>
      <c r="B7" s="219"/>
      <c r="C7" s="220"/>
      <c r="D7" s="187">
        <f t="shared" ref="D7:D16" si="0">B7*C7</f>
        <v>0</v>
      </c>
      <c r="E7" s="221"/>
      <c r="F7" s="222"/>
      <c r="G7" s="189">
        <f t="shared" ref="G7:G17" si="1">E7*F7</f>
        <v>0</v>
      </c>
      <c r="H7" s="219"/>
      <c r="I7" s="220"/>
      <c r="J7" s="187">
        <f t="shared" ref="J7:J17" si="2">H7*I7</f>
        <v>0</v>
      </c>
      <c r="K7" s="221"/>
      <c r="L7" s="222"/>
      <c r="M7" s="189">
        <f t="shared" ref="M7:M17" si="3">K7*L7</f>
        <v>0</v>
      </c>
      <c r="N7" s="219"/>
      <c r="O7" s="220"/>
      <c r="P7" s="190">
        <f t="shared" ref="P7:P17" si="4">N7*O7</f>
        <v>0</v>
      </c>
    </row>
    <row r="8" spans="1:16" x14ac:dyDescent="0.25">
      <c r="A8" s="8" t="s">
        <v>35</v>
      </c>
      <c r="B8" s="219"/>
      <c r="C8" s="220"/>
      <c r="D8" s="187">
        <f t="shared" si="0"/>
        <v>0</v>
      </c>
      <c r="E8" s="221"/>
      <c r="F8" s="222"/>
      <c r="G8" s="189">
        <f t="shared" si="1"/>
        <v>0</v>
      </c>
      <c r="H8" s="219"/>
      <c r="I8" s="220"/>
      <c r="J8" s="187">
        <f t="shared" si="2"/>
        <v>0</v>
      </c>
      <c r="K8" s="221"/>
      <c r="L8" s="222"/>
      <c r="M8" s="189">
        <f t="shared" si="3"/>
        <v>0</v>
      </c>
      <c r="N8" s="219"/>
      <c r="O8" s="220"/>
      <c r="P8" s="190">
        <f t="shared" si="4"/>
        <v>0</v>
      </c>
    </row>
    <row r="9" spans="1:16" x14ac:dyDescent="0.25">
      <c r="A9" s="8" t="s">
        <v>36</v>
      </c>
      <c r="B9" s="219">
        <v>1</v>
      </c>
      <c r="C9" s="220">
        <v>30000</v>
      </c>
      <c r="D9" s="187">
        <f t="shared" si="0"/>
        <v>30000</v>
      </c>
      <c r="E9" s="221">
        <v>2</v>
      </c>
      <c r="F9" s="222">
        <v>30000</v>
      </c>
      <c r="G9" s="189">
        <f t="shared" si="1"/>
        <v>60000</v>
      </c>
      <c r="H9" s="219">
        <v>2</v>
      </c>
      <c r="I9" s="220">
        <v>30000</v>
      </c>
      <c r="J9" s="187">
        <f t="shared" si="2"/>
        <v>60000</v>
      </c>
      <c r="K9" s="221">
        <v>2</v>
      </c>
      <c r="L9" s="222">
        <v>30000</v>
      </c>
      <c r="M9" s="189">
        <f t="shared" si="3"/>
        <v>60000</v>
      </c>
      <c r="N9" s="219">
        <v>2</v>
      </c>
      <c r="O9" s="220">
        <v>30000</v>
      </c>
      <c r="P9" s="190">
        <f t="shared" si="4"/>
        <v>60000</v>
      </c>
    </row>
    <row r="10" spans="1:16" x14ac:dyDescent="0.25">
      <c r="A10" s="8" t="s">
        <v>37</v>
      </c>
      <c r="B10" s="219"/>
      <c r="C10" s="220"/>
      <c r="D10" s="187">
        <f t="shared" si="0"/>
        <v>0</v>
      </c>
      <c r="E10" s="221"/>
      <c r="F10" s="222"/>
      <c r="G10" s="189">
        <f t="shared" si="1"/>
        <v>0</v>
      </c>
      <c r="H10" s="219"/>
      <c r="I10" s="220"/>
      <c r="J10" s="187">
        <f t="shared" si="2"/>
        <v>0</v>
      </c>
      <c r="K10" s="221"/>
      <c r="L10" s="222"/>
      <c r="M10" s="189">
        <f t="shared" si="3"/>
        <v>0</v>
      </c>
      <c r="N10" s="219"/>
      <c r="O10" s="220"/>
      <c r="P10" s="190">
        <f t="shared" si="4"/>
        <v>0</v>
      </c>
    </row>
    <row r="11" spans="1:16" x14ac:dyDescent="0.25">
      <c r="A11" s="8" t="s">
        <v>38</v>
      </c>
      <c r="B11" s="219"/>
      <c r="C11" s="220"/>
      <c r="D11" s="187">
        <f t="shared" si="0"/>
        <v>0</v>
      </c>
      <c r="E11" s="221"/>
      <c r="F11" s="222"/>
      <c r="G11" s="189">
        <f t="shared" si="1"/>
        <v>0</v>
      </c>
      <c r="H11" s="219"/>
      <c r="I11" s="220"/>
      <c r="J11" s="187">
        <f t="shared" si="2"/>
        <v>0</v>
      </c>
      <c r="K11" s="221"/>
      <c r="L11" s="222"/>
      <c r="M11" s="189">
        <f t="shared" si="3"/>
        <v>0</v>
      </c>
      <c r="N11" s="219"/>
      <c r="O11" s="220"/>
      <c r="P11" s="190">
        <f t="shared" si="4"/>
        <v>0</v>
      </c>
    </row>
    <row r="12" spans="1:16" x14ac:dyDescent="0.25">
      <c r="A12" s="8" t="s">
        <v>39</v>
      </c>
      <c r="B12" s="219"/>
      <c r="C12" s="220"/>
      <c r="D12" s="187">
        <f t="shared" si="0"/>
        <v>0</v>
      </c>
      <c r="E12" s="221"/>
      <c r="F12" s="222"/>
      <c r="G12" s="189">
        <f t="shared" si="1"/>
        <v>0</v>
      </c>
      <c r="H12" s="219"/>
      <c r="I12" s="220"/>
      <c r="J12" s="187">
        <f t="shared" si="2"/>
        <v>0</v>
      </c>
      <c r="K12" s="221"/>
      <c r="L12" s="222"/>
      <c r="M12" s="189">
        <f t="shared" si="3"/>
        <v>0</v>
      </c>
      <c r="N12" s="219"/>
      <c r="O12" s="220"/>
      <c r="P12" s="190">
        <f t="shared" si="4"/>
        <v>0</v>
      </c>
    </row>
    <row r="13" spans="1:16" x14ac:dyDescent="0.25">
      <c r="A13" s="226"/>
      <c r="B13" s="219"/>
      <c r="C13" s="220"/>
      <c r="D13" s="187">
        <f t="shared" si="0"/>
        <v>0</v>
      </c>
      <c r="E13" s="221"/>
      <c r="F13" s="222"/>
      <c r="G13" s="189">
        <f t="shared" si="1"/>
        <v>0</v>
      </c>
      <c r="H13" s="219"/>
      <c r="I13" s="220"/>
      <c r="J13" s="187">
        <f t="shared" si="2"/>
        <v>0</v>
      </c>
      <c r="K13" s="221"/>
      <c r="L13" s="222"/>
      <c r="M13" s="189">
        <f t="shared" si="3"/>
        <v>0</v>
      </c>
      <c r="N13" s="219"/>
      <c r="O13" s="220"/>
      <c r="P13" s="190">
        <f t="shared" si="4"/>
        <v>0</v>
      </c>
    </row>
    <row r="14" spans="1:16" x14ac:dyDescent="0.25">
      <c r="A14" s="226"/>
      <c r="B14" s="219"/>
      <c r="C14" s="220"/>
      <c r="D14" s="187">
        <f t="shared" si="0"/>
        <v>0</v>
      </c>
      <c r="E14" s="221"/>
      <c r="F14" s="222"/>
      <c r="G14" s="189">
        <f t="shared" si="1"/>
        <v>0</v>
      </c>
      <c r="H14" s="219"/>
      <c r="I14" s="220"/>
      <c r="J14" s="187">
        <f t="shared" si="2"/>
        <v>0</v>
      </c>
      <c r="K14" s="221"/>
      <c r="L14" s="222"/>
      <c r="M14" s="189">
        <f t="shared" si="3"/>
        <v>0</v>
      </c>
      <c r="N14" s="219"/>
      <c r="O14" s="220"/>
      <c r="P14" s="190">
        <f t="shared" si="4"/>
        <v>0</v>
      </c>
    </row>
    <row r="15" spans="1:16" x14ac:dyDescent="0.25">
      <c r="A15" s="226"/>
      <c r="B15" s="219"/>
      <c r="C15" s="220"/>
      <c r="D15" s="187">
        <f t="shared" si="0"/>
        <v>0</v>
      </c>
      <c r="E15" s="221"/>
      <c r="F15" s="222"/>
      <c r="G15" s="189">
        <f t="shared" si="1"/>
        <v>0</v>
      </c>
      <c r="H15" s="219"/>
      <c r="I15" s="220"/>
      <c r="J15" s="187">
        <f t="shared" si="2"/>
        <v>0</v>
      </c>
      <c r="K15" s="221"/>
      <c r="L15" s="222"/>
      <c r="M15" s="189">
        <f t="shared" si="3"/>
        <v>0</v>
      </c>
      <c r="N15" s="219"/>
      <c r="O15" s="220"/>
      <c r="P15" s="190">
        <f t="shared" si="4"/>
        <v>0</v>
      </c>
    </row>
    <row r="16" spans="1:16" x14ac:dyDescent="0.25">
      <c r="A16" s="226"/>
      <c r="B16" s="219"/>
      <c r="C16" s="220"/>
      <c r="D16" s="187">
        <f t="shared" si="0"/>
        <v>0</v>
      </c>
      <c r="E16" s="221"/>
      <c r="F16" s="222"/>
      <c r="G16" s="189">
        <f t="shared" si="1"/>
        <v>0</v>
      </c>
      <c r="H16" s="219"/>
      <c r="I16" s="220"/>
      <c r="J16" s="187">
        <f t="shared" si="2"/>
        <v>0</v>
      </c>
      <c r="K16" s="221"/>
      <c r="L16" s="222"/>
      <c r="M16" s="189">
        <f t="shared" si="3"/>
        <v>0</v>
      </c>
      <c r="N16" s="219"/>
      <c r="O16" s="220"/>
      <c r="P16" s="190">
        <f t="shared" si="4"/>
        <v>0</v>
      </c>
    </row>
    <row r="17" spans="1:16" x14ac:dyDescent="0.25">
      <c r="A17" s="226"/>
      <c r="B17" s="219"/>
      <c r="C17" s="220"/>
      <c r="D17" s="187">
        <f>B17*C17</f>
        <v>0</v>
      </c>
      <c r="E17" s="221"/>
      <c r="F17" s="222"/>
      <c r="G17" s="189">
        <f t="shared" si="1"/>
        <v>0</v>
      </c>
      <c r="H17" s="219"/>
      <c r="I17" s="220"/>
      <c r="J17" s="187">
        <f t="shared" si="2"/>
        <v>0</v>
      </c>
      <c r="K17" s="221"/>
      <c r="L17" s="222"/>
      <c r="M17" s="189">
        <f t="shared" si="3"/>
        <v>0</v>
      </c>
      <c r="N17" s="219"/>
      <c r="O17" s="220"/>
      <c r="P17" s="190">
        <f t="shared" si="4"/>
        <v>0</v>
      </c>
    </row>
    <row r="18" spans="1:16" s="95" customFormat="1" ht="14.4" x14ac:dyDescent="0.3">
      <c r="A18" s="9" t="s">
        <v>40</v>
      </c>
      <c r="B18" s="101">
        <f t="shared" ref="B18:P18" si="5">SUM(B6:B17)</f>
        <v>2</v>
      </c>
      <c r="C18" s="188"/>
      <c r="D18" s="187">
        <f t="shared" si="5"/>
        <v>105000</v>
      </c>
      <c r="E18" s="103">
        <f t="shared" si="5"/>
        <v>3</v>
      </c>
      <c r="F18" s="188"/>
      <c r="G18" s="189">
        <f t="shared" si="5"/>
        <v>135000</v>
      </c>
      <c r="H18" s="101">
        <f t="shared" si="5"/>
        <v>3</v>
      </c>
      <c r="I18" s="188"/>
      <c r="J18" s="187">
        <f t="shared" si="5"/>
        <v>132000</v>
      </c>
      <c r="K18" s="103">
        <f t="shared" si="5"/>
        <v>3</v>
      </c>
      <c r="L18" s="188"/>
      <c r="M18" s="189">
        <f t="shared" si="5"/>
        <v>135000</v>
      </c>
      <c r="N18" s="101">
        <f t="shared" si="5"/>
        <v>3</v>
      </c>
      <c r="O18" s="188"/>
      <c r="P18" s="190">
        <f t="shared" si="5"/>
        <v>135000</v>
      </c>
    </row>
    <row r="19" spans="1:16" x14ac:dyDescent="0.25">
      <c r="A19" s="8"/>
      <c r="B19" s="183"/>
      <c r="E19" s="183"/>
      <c r="H19" s="183"/>
      <c r="K19" s="183"/>
      <c r="N19" s="183"/>
      <c r="P19" s="99"/>
    </row>
    <row r="20" spans="1:16" x14ac:dyDescent="0.25">
      <c r="A20" s="6" t="s">
        <v>60</v>
      </c>
      <c r="B20" s="83"/>
      <c r="C20" s="7"/>
      <c r="D20" s="96"/>
      <c r="E20" s="83"/>
      <c r="F20" s="7"/>
      <c r="G20" s="96"/>
      <c r="H20" s="83"/>
      <c r="I20" s="7"/>
      <c r="J20" s="96"/>
      <c r="K20" s="83"/>
      <c r="L20" s="7"/>
      <c r="M20" s="96"/>
      <c r="N20" s="83"/>
      <c r="O20" s="7"/>
      <c r="P20" s="98"/>
    </row>
    <row r="21" spans="1:16" x14ac:dyDescent="0.25">
      <c r="A21" s="8" t="s">
        <v>41</v>
      </c>
      <c r="B21" s="219">
        <v>10</v>
      </c>
      <c r="C21" s="220">
        <v>45000</v>
      </c>
      <c r="D21" s="187">
        <f>B21*C21</f>
        <v>450000</v>
      </c>
      <c r="E21" s="221">
        <v>12</v>
      </c>
      <c r="F21" s="222">
        <v>45000</v>
      </c>
      <c r="G21" s="189">
        <f>E21*F21</f>
        <v>540000</v>
      </c>
      <c r="H21" s="219">
        <v>14</v>
      </c>
      <c r="I21" s="220">
        <v>47000</v>
      </c>
      <c r="J21" s="187">
        <f>H21*I21</f>
        <v>658000</v>
      </c>
      <c r="K21" s="221">
        <v>16</v>
      </c>
      <c r="L21" s="222">
        <v>47000</v>
      </c>
      <c r="M21" s="189">
        <f>K21*L21</f>
        <v>752000</v>
      </c>
      <c r="N21" s="219">
        <v>18</v>
      </c>
      <c r="O21" s="220">
        <v>47000</v>
      </c>
      <c r="P21" s="190">
        <f>N21*O21</f>
        <v>846000</v>
      </c>
    </row>
    <row r="22" spans="1:16" x14ac:dyDescent="0.25">
      <c r="A22" s="8" t="s">
        <v>42</v>
      </c>
      <c r="B22" s="219">
        <v>2</v>
      </c>
      <c r="C22" s="220">
        <v>40000</v>
      </c>
      <c r="D22" s="187">
        <f t="shared" ref="D22:D30" si="6">B22*C22</f>
        <v>80000</v>
      </c>
      <c r="E22" s="221">
        <v>3</v>
      </c>
      <c r="F22" s="222">
        <v>40000</v>
      </c>
      <c r="G22" s="189">
        <f t="shared" ref="G22:G30" si="7">E22*F22</f>
        <v>120000</v>
      </c>
      <c r="H22" s="219">
        <v>3</v>
      </c>
      <c r="I22" s="220">
        <v>42000</v>
      </c>
      <c r="J22" s="187">
        <f t="shared" ref="J22:J30" si="8">H22*I22</f>
        <v>126000</v>
      </c>
      <c r="K22" s="221">
        <v>4</v>
      </c>
      <c r="L22" s="222">
        <v>43000</v>
      </c>
      <c r="M22" s="189">
        <f t="shared" ref="M22:M30" si="9">K22*L22</f>
        <v>172000</v>
      </c>
      <c r="N22" s="219">
        <v>4</v>
      </c>
      <c r="O22" s="220">
        <v>41643</v>
      </c>
      <c r="P22" s="190">
        <f t="shared" ref="P22:P30" si="10">N22*O22</f>
        <v>166572</v>
      </c>
    </row>
    <row r="23" spans="1:16" x14ac:dyDescent="0.25">
      <c r="A23" s="8" t="s">
        <v>43</v>
      </c>
      <c r="B23" s="219">
        <v>1</v>
      </c>
      <c r="C23" s="220">
        <v>40000</v>
      </c>
      <c r="D23" s="187">
        <f t="shared" si="6"/>
        <v>40000</v>
      </c>
      <c r="E23" s="221">
        <v>1</v>
      </c>
      <c r="F23" s="222">
        <v>40000</v>
      </c>
      <c r="G23" s="189">
        <f t="shared" si="7"/>
        <v>40000</v>
      </c>
      <c r="H23" s="219">
        <v>2</v>
      </c>
      <c r="I23" s="220">
        <v>42436</v>
      </c>
      <c r="J23" s="187">
        <f t="shared" si="8"/>
        <v>84872</v>
      </c>
      <c r="K23" s="221">
        <v>2</v>
      </c>
      <c r="L23" s="222">
        <v>43709</v>
      </c>
      <c r="M23" s="189">
        <f t="shared" si="9"/>
        <v>87418</v>
      </c>
      <c r="N23" s="219">
        <v>3</v>
      </c>
      <c r="O23" s="220">
        <v>45020</v>
      </c>
      <c r="P23" s="190">
        <f t="shared" si="10"/>
        <v>135060</v>
      </c>
    </row>
    <row r="24" spans="1:16" x14ac:dyDescent="0.25">
      <c r="A24" s="8"/>
      <c r="B24" s="219"/>
      <c r="C24" s="220"/>
      <c r="D24" s="187">
        <f t="shared" si="6"/>
        <v>0</v>
      </c>
      <c r="E24" s="221"/>
      <c r="F24" s="222"/>
      <c r="G24" s="189">
        <f t="shared" si="7"/>
        <v>0</v>
      </c>
      <c r="H24" s="219"/>
      <c r="I24" s="220"/>
      <c r="J24" s="187">
        <f t="shared" si="8"/>
        <v>0</v>
      </c>
      <c r="K24" s="221"/>
      <c r="L24" s="222"/>
      <c r="M24" s="189">
        <f t="shared" si="9"/>
        <v>0</v>
      </c>
      <c r="N24" s="219"/>
      <c r="O24" s="220"/>
      <c r="P24" s="190">
        <f t="shared" si="10"/>
        <v>0</v>
      </c>
    </row>
    <row r="25" spans="1:16" x14ac:dyDescent="0.25">
      <c r="A25" s="8"/>
      <c r="B25" s="219"/>
      <c r="C25" s="220"/>
      <c r="D25" s="187">
        <f t="shared" si="6"/>
        <v>0</v>
      </c>
      <c r="E25" s="221"/>
      <c r="F25" s="222"/>
      <c r="G25" s="189"/>
      <c r="H25" s="219"/>
      <c r="I25" s="220"/>
      <c r="J25" s="187"/>
      <c r="K25" s="221"/>
      <c r="L25" s="222"/>
      <c r="M25" s="189"/>
      <c r="N25" s="219"/>
      <c r="O25" s="220"/>
      <c r="P25" s="190">
        <f t="shared" si="10"/>
        <v>0</v>
      </c>
    </row>
    <row r="26" spans="1:16" x14ac:dyDescent="0.25">
      <c r="A26" s="226" t="s">
        <v>532</v>
      </c>
      <c r="B26" s="219">
        <v>0.5</v>
      </c>
      <c r="C26" s="220">
        <v>33000</v>
      </c>
      <c r="D26" s="187">
        <f t="shared" si="6"/>
        <v>16500</v>
      </c>
      <c r="E26" s="221">
        <v>1</v>
      </c>
      <c r="F26" s="222">
        <v>33000</v>
      </c>
      <c r="G26" s="189">
        <f t="shared" si="7"/>
        <v>33000</v>
      </c>
      <c r="H26" s="219">
        <v>2</v>
      </c>
      <c r="I26" s="220">
        <v>35692</v>
      </c>
      <c r="J26" s="187">
        <f t="shared" si="8"/>
        <v>71384</v>
      </c>
      <c r="K26" s="221">
        <v>2</v>
      </c>
      <c r="L26" s="222">
        <v>37120</v>
      </c>
      <c r="M26" s="189">
        <f t="shared" si="9"/>
        <v>74240</v>
      </c>
      <c r="N26" s="219">
        <v>2</v>
      </c>
      <c r="O26" s="220">
        <v>38605</v>
      </c>
      <c r="P26" s="190">
        <f t="shared" si="10"/>
        <v>77210</v>
      </c>
    </row>
    <row r="27" spans="1:16" x14ac:dyDescent="0.25">
      <c r="A27" s="226" t="s">
        <v>533</v>
      </c>
      <c r="B27" s="219">
        <v>1</v>
      </c>
      <c r="C27" s="220">
        <v>20000</v>
      </c>
      <c r="D27" s="187">
        <f t="shared" si="6"/>
        <v>20000</v>
      </c>
      <c r="E27" s="221">
        <v>1</v>
      </c>
      <c r="F27" s="222">
        <v>21000</v>
      </c>
      <c r="G27" s="189">
        <f>E27*F27</f>
        <v>21000</v>
      </c>
      <c r="H27" s="219">
        <v>1</v>
      </c>
      <c r="I27" s="220">
        <v>22000</v>
      </c>
      <c r="J27" s="187">
        <f t="shared" si="8"/>
        <v>22000</v>
      </c>
      <c r="K27" s="221">
        <v>1</v>
      </c>
      <c r="L27" s="222">
        <v>23000</v>
      </c>
      <c r="M27" s="189">
        <f t="shared" si="9"/>
        <v>23000</v>
      </c>
      <c r="N27" s="219">
        <v>1</v>
      </c>
      <c r="O27" s="220">
        <v>24000</v>
      </c>
      <c r="P27" s="190">
        <f t="shared" si="10"/>
        <v>24000</v>
      </c>
    </row>
    <row r="28" spans="1:16" x14ac:dyDescent="0.25">
      <c r="A28" s="226" t="s">
        <v>536</v>
      </c>
      <c r="B28" s="219">
        <v>1</v>
      </c>
      <c r="C28" s="220">
        <v>50000</v>
      </c>
      <c r="D28" s="187">
        <f t="shared" si="6"/>
        <v>50000</v>
      </c>
      <c r="E28" s="221">
        <v>1</v>
      </c>
      <c r="F28" s="222">
        <v>45000</v>
      </c>
      <c r="G28" s="189">
        <v>50000</v>
      </c>
      <c r="H28" s="219">
        <v>1</v>
      </c>
      <c r="I28" s="220">
        <v>50000</v>
      </c>
      <c r="J28" s="187">
        <f t="shared" si="8"/>
        <v>50000</v>
      </c>
      <c r="K28" s="221">
        <v>1</v>
      </c>
      <c r="L28" s="222">
        <v>52000</v>
      </c>
      <c r="M28" s="189">
        <f t="shared" si="9"/>
        <v>52000</v>
      </c>
      <c r="N28" s="219">
        <v>1</v>
      </c>
      <c r="O28" s="220">
        <v>53000</v>
      </c>
      <c r="P28" s="190">
        <f t="shared" si="10"/>
        <v>53000</v>
      </c>
    </row>
    <row r="29" spans="1:16" x14ac:dyDescent="0.25">
      <c r="A29" s="226"/>
      <c r="B29" s="219"/>
      <c r="C29" s="220"/>
      <c r="D29" s="187">
        <f t="shared" si="6"/>
        <v>0</v>
      </c>
      <c r="E29" s="221"/>
      <c r="F29" s="222"/>
      <c r="G29" s="189">
        <f t="shared" si="7"/>
        <v>0</v>
      </c>
      <c r="H29" s="219"/>
      <c r="I29" s="220"/>
      <c r="J29" s="187">
        <f t="shared" si="8"/>
        <v>0</v>
      </c>
      <c r="K29" s="221"/>
      <c r="L29" s="222"/>
      <c r="M29" s="189">
        <f t="shared" si="9"/>
        <v>0</v>
      </c>
      <c r="N29" s="219"/>
      <c r="O29" s="220"/>
      <c r="P29" s="190">
        <f t="shared" si="10"/>
        <v>0</v>
      </c>
    </row>
    <row r="30" spans="1:16" x14ac:dyDescent="0.25">
      <c r="A30" s="226"/>
      <c r="B30" s="219"/>
      <c r="C30" s="220"/>
      <c r="D30" s="187">
        <f t="shared" si="6"/>
        <v>0</v>
      </c>
      <c r="E30" s="221"/>
      <c r="F30" s="222"/>
      <c r="G30" s="189">
        <f t="shared" si="7"/>
        <v>0</v>
      </c>
      <c r="H30" s="219"/>
      <c r="I30" s="220"/>
      <c r="J30" s="187">
        <f t="shared" si="8"/>
        <v>0</v>
      </c>
      <c r="K30" s="221"/>
      <c r="L30" s="222"/>
      <c r="M30" s="189">
        <f t="shared" si="9"/>
        <v>0</v>
      </c>
      <c r="N30" s="219"/>
      <c r="O30" s="220"/>
      <c r="P30" s="190">
        <f t="shared" si="10"/>
        <v>0</v>
      </c>
    </row>
    <row r="31" spans="1:16" s="95" customFormat="1" ht="14.4" x14ac:dyDescent="0.3">
      <c r="A31" s="9" t="s">
        <v>59</v>
      </c>
      <c r="B31" s="101">
        <f t="shared" ref="B31:P31" si="11">SUM(B21:B30)</f>
        <v>15.5</v>
      </c>
      <c r="C31"/>
      <c r="D31" s="187">
        <f t="shared" si="11"/>
        <v>656500</v>
      </c>
      <c r="E31" s="103">
        <f t="shared" si="11"/>
        <v>19</v>
      </c>
      <c r="F31" s="188"/>
      <c r="G31" s="189">
        <f t="shared" si="11"/>
        <v>804000</v>
      </c>
      <c r="H31" s="101">
        <f t="shared" si="11"/>
        <v>23</v>
      </c>
      <c r="I31"/>
      <c r="J31" s="187">
        <f t="shared" si="11"/>
        <v>1012256</v>
      </c>
      <c r="K31" s="103">
        <f t="shared" si="11"/>
        <v>26</v>
      </c>
      <c r="L31" s="188"/>
      <c r="M31" s="189">
        <f t="shared" si="11"/>
        <v>1160658</v>
      </c>
      <c r="N31" s="101">
        <f t="shared" si="11"/>
        <v>29</v>
      </c>
      <c r="O31"/>
      <c r="P31" s="190">
        <f t="shared" si="11"/>
        <v>1301842</v>
      </c>
    </row>
    <row r="32" spans="1:16" ht="14.4" x14ac:dyDescent="0.3">
      <c r="A32" s="8"/>
      <c r="B32" s="183"/>
      <c r="C32" s="178"/>
      <c r="D32" s="178"/>
      <c r="E32" s="178"/>
      <c r="F32" s="178"/>
      <c r="G32" s="178"/>
      <c r="H32" s="178"/>
      <c r="I32" s="178"/>
      <c r="J32" s="178"/>
      <c r="K32" s="178"/>
      <c r="L32" s="178"/>
      <c r="M32" s="178"/>
      <c r="N32" s="178"/>
      <c r="O32" s="178"/>
      <c r="P32" s="191"/>
    </row>
    <row r="33" spans="1:16" s="95" customFormat="1" ht="15" thickBot="1" x14ac:dyDescent="0.35">
      <c r="A33" s="11" t="s">
        <v>44</v>
      </c>
      <c r="B33" s="104">
        <f t="shared" ref="B33:P33" si="12">B18+B31</f>
        <v>17.5</v>
      </c>
      <c r="C33" s="192"/>
      <c r="D33" s="193">
        <f t="shared" si="12"/>
        <v>761500</v>
      </c>
      <c r="E33" s="105">
        <f t="shared" si="12"/>
        <v>22</v>
      </c>
      <c r="F33" s="184"/>
      <c r="G33" s="189">
        <f t="shared" si="12"/>
        <v>939000</v>
      </c>
      <c r="H33" s="104">
        <f t="shared" si="12"/>
        <v>26</v>
      </c>
      <c r="I33" s="192"/>
      <c r="J33" s="193">
        <f t="shared" si="12"/>
        <v>1144256</v>
      </c>
      <c r="K33" s="105">
        <f t="shared" si="12"/>
        <v>29</v>
      </c>
      <c r="L33" s="184"/>
      <c r="M33" s="106">
        <f t="shared" si="12"/>
        <v>1295658</v>
      </c>
      <c r="N33" s="104">
        <f t="shared" si="12"/>
        <v>32</v>
      </c>
      <c r="O33" s="192"/>
      <c r="P33" s="194">
        <f t="shared" si="12"/>
        <v>1436842</v>
      </c>
    </row>
    <row r="34" spans="1:16" customFormat="1" ht="14.4" x14ac:dyDescent="0.3">
      <c r="B34" s="102"/>
      <c r="D34" s="97"/>
      <c r="E34" s="102"/>
      <c r="G34" s="97"/>
      <c r="H34" s="102"/>
      <c r="J34" s="97"/>
      <c r="K34" s="102"/>
      <c r="M34" s="97"/>
      <c r="N34" s="102"/>
      <c r="P34" s="97"/>
    </row>
    <row r="35" spans="1:16" customFormat="1" ht="15" thickBot="1" x14ac:dyDescent="0.35">
      <c r="B35" s="102"/>
      <c r="D35" s="97"/>
      <c r="E35" s="102"/>
      <c r="G35" s="97"/>
      <c r="H35" s="102"/>
      <c r="J35" s="97"/>
      <c r="K35" s="102"/>
      <c r="M35" s="97"/>
      <c r="N35" s="102"/>
      <c r="P35" s="97"/>
    </row>
    <row r="36" spans="1:16" ht="15" customHeight="1" x14ac:dyDescent="0.25">
      <c r="A36" s="258" t="s">
        <v>63</v>
      </c>
      <c r="B36" s="237" t="s">
        <v>4</v>
      </c>
      <c r="C36" s="237"/>
      <c r="D36" s="237"/>
      <c r="E36" s="237" t="s">
        <v>19</v>
      </c>
      <c r="F36" s="237"/>
      <c r="G36" s="237"/>
      <c r="H36" s="237" t="s">
        <v>20</v>
      </c>
      <c r="I36" s="237"/>
      <c r="J36" s="237"/>
      <c r="K36" s="237" t="s">
        <v>21</v>
      </c>
      <c r="L36" s="237"/>
      <c r="M36" s="237"/>
      <c r="N36" s="237" t="s">
        <v>22</v>
      </c>
      <c r="O36" s="237"/>
      <c r="P36" s="238"/>
    </row>
    <row r="37" spans="1:16" s="14" customFormat="1" ht="27.6" x14ac:dyDescent="0.3">
      <c r="A37" s="259"/>
      <c r="B37" s="12" t="s">
        <v>55</v>
      </c>
      <c r="C37" s="12" t="s">
        <v>57</v>
      </c>
      <c r="D37" s="12" t="s">
        <v>32</v>
      </c>
      <c r="E37" s="12" t="s">
        <v>55</v>
      </c>
      <c r="F37" s="12" t="s">
        <v>57</v>
      </c>
      <c r="G37" s="12" t="s">
        <v>32</v>
      </c>
      <c r="H37" s="12" t="s">
        <v>55</v>
      </c>
      <c r="I37" s="12" t="s">
        <v>57</v>
      </c>
      <c r="J37" s="12" t="s">
        <v>32</v>
      </c>
      <c r="K37" s="12" t="s">
        <v>55</v>
      </c>
      <c r="L37" s="12" t="s">
        <v>57</v>
      </c>
      <c r="M37" s="12" t="s">
        <v>32</v>
      </c>
      <c r="N37" s="12" t="s">
        <v>55</v>
      </c>
      <c r="O37" s="12" t="s">
        <v>57</v>
      </c>
      <c r="P37" s="13" t="s">
        <v>32</v>
      </c>
    </row>
    <row r="38" spans="1:16" x14ac:dyDescent="0.25">
      <c r="A38" s="6" t="s">
        <v>61</v>
      </c>
      <c r="B38" s="83"/>
      <c r="C38" s="7"/>
      <c r="D38" s="96"/>
      <c r="E38" s="83"/>
      <c r="F38" s="7"/>
      <c r="G38" s="96"/>
      <c r="H38" s="83"/>
      <c r="I38" s="7"/>
      <c r="J38" s="96"/>
      <c r="K38" s="83"/>
      <c r="L38" s="7"/>
      <c r="M38" s="96"/>
      <c r="N38" s="83"/>
      <c r="O38" s="7"/>
      <c r="P38" s="98"/>
    </row>
    <row r="39" spans="1:16" x14ac:dyDescent="0.25">
      <c r="A39" s="8" t="s">
        <v>45</v>
      </c>
      <c r="B39" s="219">
        <v>2</v>
      </c>
      <c r="C39" s="220">
        <v>4800</v>
      </c>
      <c r="D39" s="187">
        <f>B39*C39</f>
        <v>9600</v>
      </c>
      <c r="E39" s="221">
        <v>3</v>
      </c>
      <c r="F39" s="220">
        <v>4800</v>
      </c>
      <c r="G39" s="189">
        <f>E39*F39</f>
        <v>14400</v>
      </c>
      <c r="H39" s="219">
        <v>3</v>
      </c>
      <c r="I39" s="220">
        <v>4800</v>
      </c>
      <c r="J39" s="187">
        <f>H39*I39</f>
        <v>14400</v>
      </c>
      <c r="K39" s="221">
        <v>3</v>
      </c>
      <c r="L39" s="220">
        <v>4800</v>
      </c>
      <c r="M39" s="189">
        <f t="shared" ref="M39:M50" si="13">K39*L39</f>
        <v>14400</v>
      </c>
      <c r="N39" s="219">
        <v>3</v>
      </c>
      <c r="O39" s="220">
        <v>4800</v>
      </c>
      <c r="P39" s="190">
        <f>N39*O39</f>
        <v>14400</v>
      </c>
    </row>
    <row r="40" spans="1:16" x14ac:dyDescent="0.25">
      <c r="A40" s="8" t="s">
        <v>46</v>
      </c>
      <c r="B40" s="219"/>
      <c r="C40" s="220"/>
      <c r="D40" s="187">
        <f t="shared" ref="D40:D50" si="14">B40*C40</f>
        <v>0</v>
      </c>
      <c r="E40" s="221"/>
      <c r="F40" s="220"/>
      <c r="G40" s="189">
        <f t="shared" ref="G40:G50" si="15">E40*F40</f>
        <v>0</v>
      </c>
      <c r="H40" s="219"/>
      <c r="I40" s="220"/>
      <c r="J40" s="187">
        <f t="shared" ref="J40:J50" si="16">H40*I40</f>
        <v>0</v>
      </c>
      <c r="K40" s="221"/>
      <c r="L40" s="220"/>
      <c r="M40" s="189">
        <f t="shared" si="13"/>
        <v>0</v>
      </c>
      <c r="N40" s="219"/>
      <c r="O40" s="220"/>
      <c r="P40" s="190">
        <f t="shared" ref="P40:P50" si="17">N40*O40</f>
        <v>0</v>
      </c>
    </row>
    <row r="41" spans="1:16" x14ac:dyDescent="0.25">
      <c r="A41" s="8" t="s">
        <v>47</v>
      </c>
      <c r="B41" s="219">
        <v>2</v>
      </c>
      <c r="C41" s="220">
        <v>2000</v>
      </c>
      <c r="D41" s="187">
        <f t="shared" si="14"/>
        <v>4000</v>
      </c>
      <c r="E41" s="221">
        <v>3</v>
      </c>
      <c r="F41" s="220">
        <v>2000</v>
      </c>
      <c r="G41" s="189">
        <f t="shared" si="15"/>
        <v>6000</v>
      </c>
      <c r="H41" s="219">
        <v>3</v>
      </c>
      <c r="I41" s="220">
        <v>2000</v>
      </c>
      <c r="J41" s="187">
        <f t="shared" si="16"/>
        <v>6000</v>
      </c>
      <c r="K41" s="221">
        <v>3</v>
      </c>
      <c r="L41" s="220">
        <v>2000</v>
      </c>
      <c r="M41" s="189">
        <f t="shared" si="13"/>
        <v>6000</v>
      </c>
      <c r="N41" s="219">
        <v>3</v>
      </c>
      <c r="O41" s="220">
        <v>2000</v>
      </c>
      <c r="P41" s="190">
        <f t="shared" si="17"/>
        <v>6000</v>
      </c>
    </row>
    <row r="42" spans="1:16" x14ac:dyDescent="0.25">
      <c r="A42" s="8" t="s">
        <v>48</v>
      </c>
      <c r="B42" s="219"/>
      <c r="C42" s="220"/>
      <c r="D42" s="187">
        <f t="shared" si="14"/>
        <v>0</v>
      </c>
      <c r="E42" s="221"/>
      <c r="F42" s="220"/>
      <c r="G42" s="189">
        <f t="shared" si="15"/>
        <v>0</v>
      </c>
      <c r="H42" s="219"/>
      <c r="I42" s="220"/>
      <c r="J42" s="187">
        <f t="shared" si="16"/>
        <v>0</v>
      </c>
      <c r="K42" s="221"/>
      <c r="L42" s="220"/>
      <c r="M42" s="189">
        <f t="shared" si="13"/>
        <v>0</v>
      </c>
      <c r="N42" s="219"/>
      <c r="O42" s="220"/>
      <c r="P42" s="190">
        <f t="shared" si="17"/>
        <v>0</v>
      </c>
    </row>
    <row r="43" spans="1:16" x14ac:dyDescent="0.25">
      <c r="A43" s="8" t="s">
        <v>49</v>
      </c>
      <c r="B43" s="219"/>
      <c r="C43" s="220"/>
      <c r="D43" s="187">
        <f t="shared" si="14"/>
        <v>0</v>
      </c>
      <c r="E43" s="221"/>
      <c r="F43" s="220"/>
      <c r="G43" s="189">
        <f t="shared" si="15"/>
        <v>0</v>
      </c>
      <c r="H43" s="219"/>
      <c r="I43" s="220"/>
      <c r="J43" s="187">
        <f t="shared" si="16"/>
        <v>0</v>
      </c>
      <c r="K43" s="221"/>
      <c r="L43" s="220"/>
      <c r="M43" s="189">
        <f t="shared" si="13"/>
        <v>0</v>
      </c>
      <c r="N43" s="219"/>
      <c r="O43" s="220"/>
      <c r="P43" s="190">
        <f t="shared" si="17"/>
        <v>0</v>
      </c>
    </row>
    <row r="44" spans="1:16" x14ac:dyDescent="0.25">
      <c r="A44" s="8" t="s">
        <v>50</v>
      </c>
      <c r="B44" s="219">
        <v>2</v>
      </c>
      <c r="C44" s="220">
        <v>1000</v>
      </c>
      <c r="D44" s="187">
        <f t="shared" si="14"/>
        <v>2000</v>
      </c>
      <c r="E44" s="221">
        <v>3</v>
      </c>
      <c r="F44" s="220">
        <v>1000</v>
      </c>
      <c r="G44" s="189">
        <f t="shared" si="15"/>
        <v>3000</v>
      </c>
      <c r="H44" s="219">
        <v>3</v>
      </c>
      <c r="I44" s="220">
        <v>1000</v>
      </c>
      <c r="J44" s="187">
        <f t="shared" si="16"/>
        <v>3000</v>
      </c>
      <c r="K44" s="221">
        <v>3</v>
      </c>
      <c r="L44" s="220">
        <v>1000</v>
      </c>
      <c r="M44" s="189">
        <f t="shared" si="13"/>
        <v>3000</v>
      </c>
      <c r="N44" s="219">
        <v>3</v>
      </c>
      <c r="O44" s="220">
        <v>1000</v>
      </c>
      <c r="P44" s="190">
        <f t="shared" si="17"/>
        <v>3000</v>
      </c>
    </row>
    <row r="45" spans="1:16" x14ac:dyDescent="0.25">
      <c r="A45" s="8" t="s">
        <v>51</v>
      </c>
      <c r="B45" s="219">
        <v>2</v>
      </c>
      <c r="C45" s="220">
        <v>3500</v>
      </c>
      <c r="D45" s="187">
        <f t="shared" si="14"/>
        <v>7000</v>
      </c>
      <c r="E45" s="221">
        <v>3</v>
      </c>
      <c r="F45" s="220">
        <v>3500</v>
      </c>
      <c r="G45" s="189">
        <f t="shared" si="15"/>
        <v>10500</v>
      </c>
      <c r="H45" s="219">
        <v>3</v>
      </c>
      <c r="I45" s="220">
        <v>3500</v>
      </c>
      <c r="J45" s="187">
        <f t="shared" si="16"/>
        <v>10500</v>
      </c>
      <c r="K45" s="221">
        <v>3</v>
      </c>
      <c r="L45" s="220">
        <v>3500</v>
      </c>
      <c r="M45" s="189">
        <f t="shared" si="13"/>
        <v>10500</v>
      </c>
      <c r="N45" s="219">
        <v>3</v>
      </c>
      <c r="O45" s="220">
        <v>3500</v>
      </c>
      <c r="P45" s="190">
        <f t="shared" si="17"/>
        <v>10500</v>
      </c>
    </row>
    <row r="46" spans="1:16" x14ac:dyDescent="0.25">
      <c r="A46" s="226"/>
      <c r="B46" s="219"/>
      <c r="C46" s="220"/>
      <c r="D46" s="187">
        <f t="shared" si="14"/>
        <v>0</v>
      </c>
      <c r="E46" s="221"/>
      <c r="F46" s="222"/>
      <c r="G46" s="189">
        <f t="shared" si="15"/>
        <v>0</v>
      </c>
      <c r="H46" s="219"/>
      <c r="I46" s="220"/>
      <c r="J46" s="187">
        <f t="shared" si="16"/>
        <v>0</v>
      </c>
      <c r="K46" s="221"/>
      <c r="L46" s="222"/>
      <c r="M46" s="189">
        <f t="shared" si="13"/>
        <v>0</v>
      </c>
      <c r="N46" s="219"/>
      <c r="O46" s="220"/>
      <c r="P46" s="190">
        <f t="shared" si="17"/>
        <v>0</v>
      </c>
    </row>
    <row r="47" spans="1:16" x14ac:dyDescent="0.25">
      <c r="A47" s="226"/>
      <c r="B47" s="219"/>
      <c r="C47" s="220"/>
      <c r="D47" s="187">
        <f t="shared" si="14"/>
        <v>0</v>
      </c>
      <c r="E47" s="221"/>
      <c r="F47" s="222"/>
      <c r="G47" s="189">
        <f t="shared" si="15"/>
        <v>0</v>
      </c>
      <c r="H47" s="219"/>
      <c r="I47" s="220"/>
      <c r="J47" s="187">
        <f t="shared" si="16"/>
        <v>0</v>
      </c>
      <c r="K47" s="221"/>
      <c r="L47" s="222"/>
      <c r="M47" s="189">
        <f t="shared" si="13"/>
        <v>0</v>
      </c>
      <c r="N47" s="219"/>
      <c r="O47" s="220"/>
      <c r="P47" s="190">
        <f t="shared" si="17"/>
        <v>0</v>
      </c>
    </row>
    <row r="48" spans="1:16" x14ac:dyDescent="0.25">
      <c r="A48" s="226"/>
      <c r="B48" s="219"/>
      <c r="C48" s="220"/>
      <c r="D48" s="187">
        <f t="shared" si="14"/>
        <v>0</v>
      </c>
      <c r="E48" s="221"/>
      <c r="F48" s="222"/>
      <c r="G48" s="189">
        <f t="shared" si="15"/>
        <v>0</v>
      </c>
      <c r="H48" s="219"/>
      <c r="I48" s="220"/>
      <c r="J48" s="187">
        <f t="shared" si="16"/>
        <v>0</v>
      </c>
      <c r="K48" s="221"/>
      <c r="L48" s="222"/>
      <c r="M48" s="189">
        <f t="shared" si="13"/>
        <v>0</v>
      </c>
      <c r="N48" s="219"/>
      <c r="O48" s="220"/>
      <c r="P48" s="190">
        <f t="shared" si="17"/>
        <v>0</v>
      </c>
    </row>
    <row r="49" spans="1:16" x14ac:dyDescent="0.25">
      <c r="A49" s="226"/>
      <c r="B49" s="219"/>
      <c r="C49" s="220"/>
      <c r="D49" s="187">
        <f t="shared" si="14"/>
        <v>0</v>
      </c>
      <c r="E49" s="221"/>
      <c r="F49" s="222"/>
      <c r="G49" s="189">
        <f t="shared" si="15"/>
        <v>0</v>
      </c>
      <c r="H49" s="219"/>
      <c r="I49" s="220"/>
      <c r="J49" s="187">
        <f t="shared" si="16"/>
        <v>0</v>
      </c>
      <c r="K49" s="221"/>
      <c r="L49" s="222"/>
      <c r="M49" s="189">
        <f t="shared" si="13"/>
        <v>0</v>
      </c>
      <c r="N49" s="219"/>
      <c r="O49" s="220"/>
      <c r="P49" s="190">
        <f t="shared" si="17"/>
        <v>0</v>
      </c>
    </row>
    <row r="50" spans="1:16" x14ac:dyDescent="0.25">
      <c r="A50" s="226"/>
      <c r="B50" s="219"/>
      <c r="C50" s="220"/>
      <c r="D50" s="187">
        <f t="shared" si="14"/>
        <v>0</v>
      </c>
      <c r="E50" s="221"/>
      <c r="F50" s="222"/>
      <c r="G50" s="189">
        <f t="shared" si="15"/>
        <v>0</v>
      </c>
      <c r="H50" s="219"/>
      <c r="I50" s="220"/>
      <c r="J50" s="187">
        <f t="shared" si="16"/>
        <v>0</v>
      </c>
      <c r="K50" s="221"/>
      <c r="L50" s="222"/>
      <c r="M50" s="189">
        <f t="shared" si="13"/>
        <v>0</v>
      </c>
      <c r="N50" s="219"/>
      <c r="O50" s="220"/>
      <c r="P50" s="190">
        <f t="shared" si="17"/>
        <v>0</v>
      </c>
    </row>
    <row r="51" spans="1:16" s="95" customFormat="1" ht="14.4" x14ac:dyDescent="0.3">
      <c r="A51" s="9" t="s">
        <v>52</v>
      </c>
      <c r="B51" s="178"/>
      <c r="C51" s="178"/>
      <c r="D51" s="187">
        <f>SUM(D39:D50)</f>
        <v>22600</v>
      </c>
      <c r="E51" s="178"/>
      <c r="F51" s="178"/>
      <c r="G51" s="189">
        <f>SUM(G39:G50)</f>
        <v>33900</v>
      </c>
      <c r="H51" s="178"/>
      <c r="I51" s="178"/>
      <c r="J51" s="187">
        <f>SUM(J39:J50)</f>
        <v>33900</v>
      </c>
      <c r="K51" s="178"/>
      <c r="L51" s="178"/>
      <c r="M51" s="189">
        <f>SUM(M39:M50)</f>
        <v>33900</v>
      </c>
      <c r="N51" s="178"/>
      <c r="O51" s="178"/>
      <c r="P51" s="190">
        <f>SUM(P39:P50)</f>
        <v>33900</v>
      </c>
    </row>
    <row r="52" spans="1:16" x14ac:dyDescent="0.25">
      <c r="A52" s="8"/>
      <c r="B52" s="200"/>
      <c r="E52" s="200"/>
      <c r="H52" s="200"/>
      <c r="K52" s="200"/>
      <c r="N52" s="200"/>
      <c r="P52" s="99"/>
    </row>
    <row r="53" spans="1:16" x14ac:dyDescent="0.25">
      <c r="A53" s="6" t="s">
        <v>62</v>
      </c>
      <c r="B53" s="83"/>
      <c r="C53" s="7"/>
      <c r="D53" s="96"/>
      <c r="E53" s="83"/>
      <c r="F53" s="7"/>
      <c r="G53" s="96"/>
      <c r="H53" s="83"/>
      <c r="I53" s="7"/>
      <c r="J53" s="96"/>
      <c r="K53" s="83"/>
      <c r="L53" s="7"/>
      <c r="M53" s="96"/>
      <c r="N53" s="83"/>
      <c r="O53" s="7"/>
      <c r="P53" s="98"/>
    </row>
    <row r="54" spans="1:16" x14ac:dyDescent="0.25">
      <c r="A54" s="8" t="s">
        <v>45</v>
      </c>
      <c r="B54" s="219">
        <v>14</v>
      </c>
      <c r="C54" s="220">
        <v>4800</v>
      </c>
      <c r="D54" s="187">
        <f>B54*C54</f>
        <v>67200</v>
      </c>
      <c r="E54" s="221">
        <v>18</v>
      </c>
      <c r="F54" s="220">
        <v>4800</v>
      </c>
      <c r="G54" s="189">
        <f>E54*F54</f>
        <v>86400</v>
      </c>
      <c r="H54" s="219">
        <v>22</v>
      </c>
      <c r="I54" s="220">
        <v>4800</v>
      </c>
      <c r="J54" s="187">
        <f t="shared" ref="J54:J65" si="18">H54*I54</f>
        <v>105600</v>
      </c>
      <c r="K54" s="221">
        <v>28</v>
      </c>
      <c r="L54" s="220">
        <v>4800</v>
      </c>
      <c r="M54" s="189">
        <f t="shared" ref="M54:M65" si="19">K54*L54</f>
        <v>134400</v>
      </c>
      <c r="N54" s="219">
        <v>32</v>
      </c>
      <c r="O54" s="220">
        <v>4800</v>
      </c>
      <c r="P54" s="190">
        <f t="shared" ref="P54:P65" si="20">N54*O54</f>
        <v>153600</v>
      </c>
    </row>
    <row r="55" spans="1:16" x14ac:dyDescent="0.25">
      <c r="A55" s="8" t="s">
        <v>46</v>
      </c>
      <c r="B55" s="219"/>
      <c r="C55" s="220"/>
      <c r="D55" s="187">
        <f t="shared" ref="D55:D65" si="21">B55*C55</f>
        <v>0</v>
      </c>
      <c r="E55" s="221"/>
      <c r="F55" s="220"/>
      <c r="G55" s="189">
        <f t="shared" ref="G55:G65" si="22">E55*F55</f>
        <v>0</v>
      </c>
      <c r="H55" s="219"/>
      <c r="I55" s="220"/>
      <c r="J55" s="187">
        <f t="shared" si="18"/>
        <v>0</v>
      </c>
      <c r="K55" s="221"/>
      <c r="L55" s="220"/>
      <c r="M55" s="189">
        <f t="shared" si="19"/>
        <v>0</v>
      </c>
      <c r="N55" s="219"/>
      <c r="O55" s="220"/>
      <c r="P55" s="190">
        <f t="shared" si="20"/>
        <v>0</v>
      </c>
    </row>
    <row r="56" spans="1:16" x14ac:dyDescent="0.25">
      <c r="A56" s="8" t="s">
        <v>47</v>
      </c>
      <c r="B56" s="219">
        <v>14</v>
      </c>
      <c r="C56" s="220">
        <v>2000</v>
      </c>
      <c r="D56" s="187">
        <f t="shared" si="21"/>
        <v>28000</v>
      </c>
      <c r="E56" s="221">
        <v>18</v>
      </c>
      <c r="F56" s="220">
        <v>2000</v>
      </c>
      <c r="G56" s="189">
        <f t="shared" si="22"/>
        <v>36000</v>
      </c>
      <c r="H56" s="219">
        <v>22</v>
      </c>
      <c r="I56" s="220">
        <v>2000</v>
      </c>
      <c r="J56" s="187">
        <f t="shared" si="18"/>
        <v>44000</v>
      </c>
      <c r="K56" s="221">
        <v>28</v>
      </c>
      <c r="L56" s="220">
        <v>2000</v>
      </c>
      <c r="M56" s="189">
        <f t="shared" si="19"/>
        <v>56000</v>
      </c>
      <c r="N56" s="219">
        <v>32</v>
      </c>
      <c r="O56" s="220">
        <v>2000</v>
      </c>
      <c r="P56" s="190">
        <f t="shared" si="20"/>
        <v>64000</v>
      </c>
    </row>
    <row r="57" spans="1:16" x14ac:dyDescent="0.25">
      <c r="A57" s="8" t="s">
        <v>51</v>
      </c>
      <c r="B57" s="219">
        <v>14</v>
      </c>
      <c r="C57" s="220">
        <v>3500</v>
      </c>
      <c r="D57" s="187">
        <f t="shared" si="21"/>
        <v>49000</v>
      </c>
      <c r="E57" s="221">
        <v>18</v>
      </c>
      <c r="F57" s="220">
        <v>3500</v>
      </c>
      <c r="G57" s="189">
        <f t="shared" si="22"/>
        <v>63000</v>
      </c>
      <c r="H57" s="219">
        <v>22</v>
      </c>
      <c r="I57" s="220">
        <v>3500</v>
      </c>
      <c r="J57" s="187">
        <f t="shared" si="18"/>
        <v>77000</v>
      </c>
      <c r="K57" s="221">
        <v>28</v>
      </c>
      <c r="L57" s="220">
        <v>3500</v>
      </c>
      <c r="M57" s="189">
        <f t="shared" si="19"/>
        <v>98000</v>
      </c>
      <c r="N57" s="219">
        <v>32</v>
      </c>
      <c r="O57" s="220">
        <v>3500</v>
      </c>
      <c r="P57" s="190">
        <f t="shared" si="20"/>
        <v>112000</v>
      </c>
    </row>
    <row r="58" spans="1:16" x14ac:dyDescent="0.25">
      <c r="A58" s="8" t="s">
        <v>49</v>
      </c>
      <c r="B58" s="219"/>
      <c r="C58" s="220"/>
      <c r="D58" s="187">
        <f t="shared" si="21"/>
        <v>0</v>
      </c>
      <c r="E58" s="221"/>
      <c r="F58" s="220"/>
      <c r="G58" s="189">
        <f t="shared" si="22"/>
        <v>0</v>
      </c>
      <c r="H58" s="219"/>
      <c r="I58" s="220"/>
      <c r="J58" s="187">
        <f t="shared" si="18"/>
        <v>0</v>
      </c>
      <c r="K58" s="221"/>
      <c r="L58" s="220"/>
      <c r="M58" s="189">
        <f t="shared" si="19"/>
        <v>0</v>
      </c>
      <c r="N58" s="219"/>
      <c r="O58" s="220"/>
      <c r="P58" s="190">
        <f t="shared" si="20"/>
        <v>0</v>
      </c>
    </row>
    <row r="59" spans="1:16" x14ac:dyDescent="0.25">
      <c r="A59" s="8" t="s">
        <v>50</v>
      </c>
      <c r="B59" s="219">
        <v>14</v>
      </c>
      <c r="C59" s="220">
        <v>1000</v>
      </c>
      <c r="D59" s="187">
        <f t="shared" si="21"/>
        <v>14000</v>
      </c>
      <c r="E59" s="221">
        <v>18</v>
      </c>
      <c r="F59" s="220">
        <v>1000</v>
      </c>
      <c r="G59" s="189">
        <f t="shared" si="22"/>
        <v>18000</v>
      </c>
      <c r="H59" s="219">
        <v>22</v>
      </c>
      <c r="I59" s="220">
        <v>1000</v>
      </c>
      <c r="J59" s="187">
        <f t="shared" si="18"/>
        <v>22000</v>
      </c>
      <c r="K59" s="221">
        <v>28</v>
      </c>
      <c r="L59" s="220">
        <v>1000</v>
      </c>
      <c r="M59" s="189">
        <f t="shared" si="19"/>
        <v>28000</v>
      </c>
      <c r="N59" s="219">
        <v>32</v>
      </c>
      <c r="O59" s="220">
        <v>1000</v>
      </c>
      <c r="P59" s="190">
        <f t="shared" si="20"/>
        <v>32000</v>
      </c>
    </row>
    <row r="60" spans="1:16" x14ac:dyDescent="0.25">
      <c r="A60" s="8" t="s">
        <v>48</v>
      </c>
      <c r="B60" s="219"/>
      <c r="C60" s="220"/>
      <c r="D60" s="187">
        <f t="shared" si="21"/>
        <v>0</v>
      </c>
      <c r="E60" s="221"/>
      <c r="F60" s="222"/>
      <c r="G60" s="189">
        <f t="shared" si="22"/>
        <v>0</v>
      </c>
      <c r="H60" s="219"/>
      <c r="I60" s="220"/>
      <c r="J60" s="187">
        <f t="shared" si="18"/>
        <v>0</v>
      </c>
      <c r="K60" s="221"/>
      <c r="L60" s="222"/>
      <c r="M60" s="189">
        <f t="shared" si="19"/>
        <v>0</v>
      </c>
      <c r="N60" s="219"/>
      <c r="O60" s="220"/>
      <c r="P60" s="190">
        <f t="shared" si="20"/>
        <v>0</v>
      </c>
    </row>
    <row r="61" spans="1:16" x14ac:dyDescent="0.25">
      <c r="A61" s="226"/>
      <c r="B61" s="219"/>
      <c r="C61" s="220"/>
      <c r="D61" s="187">
        <f t="shared" si="21"/>
        <v>0</v>
      </c>
      <c r="E61" s="221"/>
      <c r="F61" s="222"/>
      <c r="G61" s="189">
        <f t="shared" si="22"/>
        <v>0</v>
      </c>
      <c r="H61" s="219"/>
      <c r="I61" s="220"/>
      <c r="J61" s="187">
        <f t="shared" si="18"/>
        <v>0</v>
      </c>
      <c r="K61" s="221"/>
      <c r="L61" s="222"/>
      <c r="M61" s="189">
        <f t="shared" si="19"/>
        <v>0</v>
      </c>
      <c r="N61" s="219"/>
      <c r="O61" s="220"/>
      <c r="P61" s="190">
        <f t="shared" si="20"/>
        <v>0</v>
      </c>
    </row>
    <row r="62" spans="1:16" x14ac:dyDescent="0.25">
      <c r="A62" s="226"/>
      <c r="B62" s="219"/>
      <c r="C62" s="220"/>
      <c r="D62" s="187">
        <f t="shared" si="21"/>
        <v>0</v>
      </c>
      <c r="E62" s="221"/>
      <c r="F62" s="222"/>
      <c r="G62" s="189">
        <f t="shared" si="22"/>
        <v>0</v>
      </c>
      <c r="H62" s="219"/>
      <c r="I62" s="220"/>
      <c r="J62" s="187">
        <f t="shared" si="18"/>
        <v>0</v>
      </c>
      <c r="K62" s="221"/>
      <c r="L62" s="222"/>
      <c r="M62" s="189">
        <f t="shared" si="19"/>
        <v>0</v>
      </c>
      <c r="N62" s="219"/>
      <c r="O62" s="220"/>
      <c r="P62" s="190">
        <f t="shared" si="20"/>
        <v>0</v>
      </c>
    </row>
    <row r="63" spans="1:16" x14ac:dyDescent="0.25">
      <c r="A63" s="226"/>
      <c r="B63" s="219"/>
      <c r="C63" s="220"/>
      <c r="D63" s="187">
        <f t="shared" si="21"/>
        <v>0</v>
      </c>
      <c r="E63" s="221"/>
      <c r="F63" s="222"/>
      <c r="G63" s="189">
        <f t="shared" si="22"/>
        <v>0</v>
      </c>
      <c r="H63" s="219"/>
      <c r="I63" s="220"/>
      <c r="J63" s="187">
        <f t="shared" si="18"/>
        <v>0</v>
      </c>
      <c r="K63" s="221"/>
      <c r="L63" s="222"/>
      <c r="M63" s="189">
        <f t="shared" si="19"/>
        <v>0</v>
      </c>
      <c r="N63" s="219"/>
      <c r="O63" s="220"/>
      <c r="P63" s="190">
        <f t="shared" si="20"/>
        <v>0</v>
      </c>
    </row>
    <row r="64" spans="1:16" x14ac:dyDescent="0.25">
      <c r="A64" s="226"/>
      <c r="B64" s="219"/>
      <c r="C64" s="220"/>
      <c r="D64" s="187">
        <f t="shared" si="21"/>
        <v>0</v>
      </c>
      <c r="E64" s="221"/>
      <c r="F64" s="222"/>
      <c r="G64" s="189">
        <f t="shared" si="22"/>
        <v>0</v>
      </c>
      <c r="H64" s="219"/>
      <c r="I64" s="220"/>
      <c r="J64" s="187">
        <f t="shared" si="18"/>
        <v>0</v>
      </c>
      <c r="K64" s="221"/>
      <c r="L64" s="222"/>
      <c r="M64" s="189">
        <f t="shared" si="19"/>
        <v>0</v>
      </c>
      <c r="N64" s="219"/>
      <c r="O64" s="220"/>
      <c r="P64" s="190">
        <f t="shared" si="20"/>
        <v>0</v>
      </c>
    </row>
    <row r="65" spans="1:16" x14ac:dyDescent="0.25">
      <c r="A65" s="226"/>
      <c r="B65" s="219"/>
      <c r="C65" s="220"/>
      <c r="D65" s="187">
        <f t="shared" si="21"/>
        <v>0</v>
      </c>
      <c r="E65" s="221"/>
      <c r="F65" s="222"/>
      <c r="G65" s="189">
        <f t="shared" si="22"/>
        <v>0</v>
      </c>
      <c r="H65" s="219"/>
      <c r="I65" s="220"/>
      <c r="J65" s="187">
        <f t="shared" si="18"/>
        <v>0</v>
      </c>
      <c r="K65" s="221"/>
      <c r="L65" s="222"/>
      <c r="M65" s="189">
        <f t="shared" si="19"/>
        <v>0</v>
      </c>
      <c r="N65" s="219"/>
      <c r="O65" s="220"/>
      <c r="P65" s="190">
        <f t="shared" si="20"/>
        <v>0</v>
      </c>
    </row>
    <row r="66" spans="1:16" s="95" customFormat="1" ht="14.4" x14ac:dyDescent="0.3">
      <c r="A66" s="9" t="s">
        <v>53</v>
      </c>
      <c r="B66" s="178"/>
      <c r="C66" s="178"/>
      <c r="D66" s="187">
        <f t="shared" ref="D66:P66" si="23">SUM(D54:D65)</f>
        <v>158200</v>
      </c>
      <c r="E66" s="178"/>
      <c r="F66" s="178"/>
      <c r="G66" s="189">
        <f t="shared" si="23"/>
        <v>203400</v>
      </c>
      <c r="H66" s="178"/>
      <c r="I66" s="178"/>
      <c r="J66" s="187">
        <f t="shared" si="23"/>
        <v>248600</v>
      </c>
      <c r="K66" s="178"/>
      <c r="L66" s="178"/>
      <c r="M66" s="189">
        <f t="shared" si="23"/>
        <v>316400</v>
      </c>
      <c r="N66" s="178"/>
      <c r="O66" s="178"/>
      <c r="P66" s="190">
        <f t="shared" si="23"/>
        <v>361600</v>
      </c>
    </row>
    <row r="67" spans="1:16" x14ac:dyDescent="0.25">
      <c r="A67" s="15"/>
      <c r="B67" s="200"/>
      <c r="E67" s="200"/>
      <c r="H67" s="200"/>
      <c r="K67" s="200"/>
      <c r="N67" s="200"/>
      <c r="P67" s="99"/>
    </row>
    <row r="68" spans="1:16" s="95" customFormat="1" ht="15" thickBot="1" x14ac:dyDescent="0.35">
      <c r="A68" s="11" t="s">
        <v>54</v>
      </c>
      <c r="B68" s="184"/>
      <c r="C68" s="184"/>
      <c r="D68" s="193">
        <f t="shared" ref="D68:P68" si="24">D51+D66</f>
        <v>180800</v>
      </c>
      <c r="E68" s="184"/>
      <c r="F68" s="184"/>
      <c r="G68" s="199">
        <f t="shared" si="24"/>
        <v>237300</v>
      </c>
      <c r="H68" s="184"/>
      <c r="I68" s="184"/>
      <c r="J68" s="193">
        <f t="shared" si="24"/>
        <v>282500</v>
      </c>
      <c r="K68" s="184"/>
      <c r="L68" s="184"/>
      <c r="M68" s="199">
        <f t="shared" si="24"/>
        <v>350300</v>
      </c>
      <c r="N68" s="184"/>
      <c r="O68" s="184"/>
      <c r="P68" s="194">
        <f t="shared" si="24"/>
        <v>395500</v>
      </c>
    </row>
    <row r="69" spans="1:16" ht="14.4" thickBot="1" x14ac:dyDescent="0.3">
      <c r="A69" s="90"/>
    </row>
    <row r="70" spans="1:16" s="95" customFormat="1" ht="14.4" x14ac:dyDescent="0.3">
      <c r="A70" s="92" t="s">
        <v>110</v>
      </c>
      <c r="B70" s="118">
        <f>B18+B51</f>
        <v>2</v>
      </c>
      <c r="C70" s="185"/>
      <c r="D70" s="196">
        <f>D18+D51</f>
        <v>127600</v>
      </c>
      <c r="E70" s="119">
        <f>E18+E51</f>
        <v>3</v>
      </c>
      <c r="F70" s="185"/>
      <c r="G70" s="197">
        <f>G18+G51</f>
        <v>168900</v>
      </c>
      <c r="H70" s="118">
        <f>H18+H51</f>
        <v>3</v>
      </c>
      <c r="I70" s="185"/>
      <c r="J70" s="196">
        <f>J18+J51</f>
        <v>165900</v>
      </c>
      <c r="K70" s="119">
        <f>K18+K51</f>
        <v>3</v>
      </c>
      <c r="L70" s="185"/>
      <c r="M70" s="120">
        <f>M18+M51</f>
        <v>168900</v>
      </c>
      <c r="N70" s="118">
        <f>N18+N51</f>
        <v>3</v>
      </c>
      <c r="O70" s="185"/>
      <c r="P70" s="198">
        <f>P18+P51</f>
        <v>168900</v>
      </c>
    </row>
    <row r="71" spans="1:16" x14ac:dyDescent="0.25">
      <c r="A71" s="15"/>
      <c r="B71" s="200"/>
      <c r="C71" s="109"/>
      <c r="D71" s="115"/>
      <c r="E71" s="107"/>
      <c r="F71" s="111"/>
      <c r="G71" s="112"/>
      <c r="H71" s="200"/>
      <c r="I71" s="109"/>
      <c r="J71" s="115"/>
      <c r="K71" s="107"/>
      <c r="L71" s="111"/>
      <c r="M71" s="112"/>
      <c r="N71" s="200"/>
      <c r="O71" s="109"/>
      <c r="P71" s="117"/>
    </row>
    <row r="72" spans="1:16" s="95" customFormat="1" ht="15" thickBot="1" x14ac:dyDescent="0.35">
      <c r="A72" s="91" t="s">
        <v>64</v>
      </c>
      <c r="B72" s="104">
        <f>B31+B66</f>
        <v>15.5</v>
      </c>
      <c r="C72" s="184"/>
      <c r="D72" s="193">
        <f>D31+D66</f>
        <v>814700</v>
      </c>
      <c r="E72" s="121">
        <f>E31+E66</f>
        <v>19</v>
      </c>
      <c r="F72" s="184"/>
      <c r="G72" s="199">
        <f>G31+G66</f>
        <v>1007400</v>
      </c>
      <c r="H72" s="104">
        <f>H31+H66</f>
        <v>23</v>
      </c>
      <c r="I72" s="184"/>
      <c r="J72" s="193">
        <f>J31+J66</f>
        <v>1260856</v>
      </c>
      <c r="K72" s="121">
        <f>K31+K66</f>
        <v>26</v>
      </c>
      <c r="L72" s="184"/>
      <c r="M72" s="199">
        <f>M31+M66</f>
        <v>1477058</v>
      </c>
      <c r="N72" s="104">
        <f>N31+N66</f>
        <v>29</v>
      </c>
      <c r="O72" s="184"/>
      <c r="P72" s="194">
        <f>P31+P66</f>
        <v>1663442</v>
      </c>
    </row>
    <row r="73" spans="1:16" customFormat="1" ht="15" thickBot="1" x14ac:dyDescent="0.35">
      <c r="B73" s="102"/>
      <c r="C73" s="110"/>
      <c r="D73" s="116"/>
      <c r="E73" s="108"/>
      <c r="F73" s="113"/>
      <c r="G73" s="114"/>
      <c r="H73" s="102"/>
      <c r="I73" s="110"/>
      <c r="J73" s="116"/>
      <c r="K73" s="108"/>
      <c r="L73" s="113"/>
      <c r="M73" s="114"/>
      <c r="N73" s="102"/>
      <c r="O73" s="110"/>
      <c r="P73" s="116"/>
    </row>
    <row r="74" spans="1:16" s="95" customFormat="1" ht="15" thickBot="1" x14ac:dyDescent="0.35">
      <c r="A74" s="93" t="s">
        <v>65</v>
      </c>
      <c r="B74" s="122">
        <f>B70+B72</f>
        <v>17.5</v>
      </c>
      <c r="C74" s="186"/>
      <c r="D74" s="202">
        <f t="shared" ref="D74:P74" si="25">D70+D72</f>
        <v>942300</v>
      </c>
      <c r="E74" s="123">
        <f t="shared" si="25"/>
        <v>22</v>
      </c>
      <c r="F74" s="186"/>
      <c r="G74" s="170">
        <f t="shared" si="25"/>
        <v>1176300</v>
      </c>
      <c r="H74" s="122">
        <f t="shared" si="25"/>
        <v>26</v>
      </c>
      <c r="I74" s="186"/>
      <c r="J74" s="202">
        <f t="shared" si="25"/>
        <v>1426756</v>
      </c>
      <c r="K74" s="123">
        <f t="shared" si="25"/>
        <v>29</v>
      </c>
      <c r="L74" s="186"/>
      <c r="M74" s="170">
        <f t="shared" si="25"/>
        <v>1645958</v>
      </c>
      <c r="N74" s="122">
        <f t="shared" si="25"/>
        <v>32</v>
      </c>
      <c r="O74" s="186"/>
      <c r="P74" s="195">
        <f t="shared" si="25"/>
        <v>1832342</v>
      </c>
    </row>
    <row r="75" spans="1:16" x14ac:dyDescent="0.25"/>
    <row r="76" spans="1:16" x14ac:dyDescent="0.25">
      <c r="A76" s="257" t="s">
        <v>498</v>
      </c>
      <c r="B76" s="257"/>
      <c r="C76" s="257"/>
      <c r="D76" s="257"/>
      <c r="E76" s="257"/>
      <c r="F76" s="257"/>
      <c r="G76" s="257"/>
      <c r="H76" s="257"/>
      <c r="I76" s="257"/>
      <c r="J76" s="257"/>
      <c r="K76" s="257"/>
      <c r="L76" s="257"/>
      <c r="M76" s="257"/>
      <c r="N76" s="257"/>
      <c r="O76" s="257"/>
      <c r="P76" s="257"/>
    </row>
    <row r="77" spans="1:16" x14ac:dyDescent="0.25"/>
  </sheetData>
  <sheetProtection selectLockedCells="1"/>
  <mergeCells count="14">
    <mergeCell ref="A1:G1"/>
    <mergeCell ref="A76:P76"/>
    <mergeCell ref="K36:M36"/>
    <mergeCell ref="N36:P36"/>
    <mergeCell ref="A3:A4"/>
    <mergeCell ref="A36:A37"/>
    <mergeCell ref="B36:D36"/>
    <mergeCell ref="E36:G36"/>
    <mergeCell ref="H36:J36"/>
    <mergeCell ref="N3:P3"/>
    <mergeCell ref="E3:G3"/>
    <mergeCell ref="H3:J3"/>
    <mergeCell ref="K3:M3"/>
    <mergeCell ref="B3:D3"/>
  </mergeCells>
  <pageMargins left="0.25" right="0.25" top="0.75" bottom="0.75" header="0.3" footer="0.3"/>
  <pageSetup scale="53" fitToHeight="0" orientation="landscape" r:id="rId1"/>
  <rowBreaks count="1" manualBreakCount="1">
    <brk id="3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86"/>
  <sheetViews>
    <sheetView showGridLines="0" tabSelected="1" topLeftCell="A58" workbookViewId="0">
      <selection activeCell="C80" sqref="C80"/>
    </sheetView>
  </sheetViews>
  <sheetFormatPr defaultColWidth="0" defaultRowHeight="13.8" zeroHeight="1" x14ac:dyDescent="0.25"/>
  <cols>
    <col min="1" max="1" width="3.5546875" style="18" customWidth="1"/>
    <col min="2" max="2" width="33.77734375" style="18" customWidth="1"/>
    <col min="3" max="7" width="18.77734375" style="18" customWidth="1"/>
    <col min="8" max="8" width="9.21875" style="18" customWidth="1"/>
    <col min="9" max="16384" width="9.21875" style="18" hidden="1"/>
  </cols>
  <sheetData>
    <row r="1" spans="1:8" ht="18.600000000000001" thickBot="1" x14ac:dyDescent="0.4">
      <c r="A1" s="251" t="s">
        <v>66</v>
      </c>
      <c r="B1" s="252"/>
      <c r="C1" s="252"/>
      <c r="D1" s="252"/>
      <c r="E1" s="252"/>
      <c r="F1" s="252"/>
      <c r="G1" s="253"/>
    </row>
    <row r="2" spans="1:8" x14ac:dyDescent="0.25">
      <c r="A2" s="29"/>
      <c r="B2" s="1"/>
      <c r="C2" s="1" t="s">
        <v>1</v>
      </c>
      <c r="D2" s="1"/>
      <c r="E2" s="1"/>
      <c r="F2" s="1"/>
      <c r="G2" s="10"/>
    </row>
    <row r="3" spans="1:8" x14ac:dyDescent="0.25">
      <c r="A3" s="127" t="s">
        <v>67</v>
      </c>
      <c r="B3" s="128"/>
      <c r="C3" s="128"/>
      <c r="D3" s="128"/>
      <c r="E3" s="128"/>
      <c r="F3" s="128"/>
      <c r="G3" s="129"/>
      <c r="H3" s="25"/>
    </row>
    <row r="4" spans="1:8" ht="14.4" thickBot="1" x14ac:dyDescent="0.3">
      <c r="A4" s="29"/>
      <c r="B4" s="1"/>
      <c r="C4" s="1"/>
      <c r="D4" s="1"/>
      <c r="E4" s="1"/>
      <c r="F4" s="1"/>
      <c r="G4" s="10"/>
    </row>
    <row r="5" spans="1:8" ht="33" customHeight="1" x14ac:dyDescent="0.25">
      <c r="A5" s="258" t="s">
        <v>111</v>
      </c>
      <c r="B5" s="266"/>
      <c r="C5" s="20" t="s">
        <v>4</v>
      </c>
      <c r="D5" s="20" t="s">
        <v>19</v>
      </c>
      <c r="E5" s="20" t="s">
        <v>20</v>
      </c>
      <c r="F5" s="20" t="s">
        <v>21</v>
      </c>
      <c r="G5" s="21" t="s">
        <v>22</v>
      </c>
    </row>
    <row r="6" spans="1:8" x14ac:dyDescent="0.25">
      <c r="A6" s="26" t="s">
        <v>109</v>
      </c>
      <c r="B6" s="27"/>
      <c r="C6" s="27"/>
      <c r="D6" s="27"/>
      <c r="E6" s="27"/>
      <c r="F6" s="27"/>
      <c r="G6" s="28"/>
    </row>
    <row r="7" spans="1:8" x14ac:dyDescent="0.25">
      <c r="A7" s="29"/>
      <c r="B7" s="226" t="s">
        <v>68</v>
      </c>
      <c r="C7" s="223">
        <v>4000</v>
      </c>
      <c r="D7" s="224">
        <v>4000</v>
      </c>
      <c r="E7" s="223">
        <v>5000</v>
      </c>
      <c r="F7" s="224">
        <v>5000</v>
      </c>
      <c r="G7" s="225">
        <v>5000</v>
      </c>
    </row>
    <row r="8" spans="1:8" x14ac:dyDescent="0.25">
      <c r="A8" s="29"/>
      <c r="B8" s="226" t="s">
        <v>69</v>
      </c>
      <c r="C8" s="223">
        <v>2000</v>
      </c>
      <c r="D8" s="224">
        <v>2000</v>
      </c>
      <c r="E8" s="223">
        <v>3000</v>
      </c>
      <c r="F8" s="224">
        <v>3000</v>
      </c>
      <c r="G8" s="225">
        <v>3000</v>
      </c>
    </row>
    <row r="9" spans="1:8" x14ac:dyDescent="0.25">
      <c r="A9" s="29"/>
      <c r="B9" s="226" t="s">
        <v>70</v>
      </c>
      <c r="C9" s="223">
        <v>5000</v>
      </c>
      <c r="D9" s="224">
        <v>1000</v>
      </c>
      <c r="E9" s="223">
        <v>1000</v>
      </c>
      <c r="F9" s="224">
        <v>1000</v>
      </c>
      <c r="G9" s="225">
        <v>1000</v>
      </c>
    </row>
    <row r="10" spans="1:8" x14ac:dyDescent="0.25">
      <c r="A10" s="29"/>
      <c r="B10" s="226" t="s">
        <v>71</v>
      </c>
      <c r="C10" s="223">
        <v>2400</v>
      </c>
      <c r="D10" s="224">
        <v>2400</v>
      </c>
      <c r="E10" s="223">
        <v>2400</v>
      </c>
      <c r="F10" s="224">
        <v>2400</v>
      </c>
      <c r="G10" s="225">
        <v>2400</v>
      </c>
    </row>
    <row r="11" spans="1:8" x14ac:dyDescent="0.25">
      <c r="A11" s="29"/>
      <c r="B11" s="226" t="s">
        <v>72</v>
      </c>
      <c r="C11" s="223">
        <v>2400</v>
      </c>
      <c r="D11" s="224">
        <v>2400</v>
      </c>
      <c r="E11" s="223">
        <v>2400</v>
      </c>
      <c r="F11" s="224">
        <v>2400</v>
      </c>
      <c r="G11" s="225">
        <v>2400</v>
      </c>
    </row>
    <row r="12" spans="1:8" x14ac:dyDescent="0.25">
      <c r="A12" s="29"/>
      <c r="B12" s="226" t="s">
        <v>85</v>
      </c>
      <c r="C12" s="223">
        <v>1000</v>
      </c>
      <c r="D12" s="224">
        <v>1000</v>
      </c>
      <c r="E12" s="223">
        <v>1000</v>
      </c>
      <c r="F12" s="224">
        <v>1000</v>
      </c>
      <c r="G12" s="225">
        <v>1000</v>
      </c>
    </row>
    <row r="13" spans="1:8" x14ac:dyDescent="0.25">
      <c r="A13" s="29"/>
      <c r="B13" s="226"/>
      <c r="C13" s="223"/>
      <c r="D13" s="224"/>
      <c r="E13" s="223"/>
      <c r="F13" s="224"/>
      <c r="G13" s="225"/>
    </row>
    <row r="14" spans="1:8" x14ac:dyDescent="0.25">
      <c r="A14" s="29"/>
      <c r="B14" s="226"/>
      <c r="C14" s="223"/>
      <c r="D14" s="224"/>
      <c r="E14" s="223"/>
      <c r="F14" s="224"/>
      <c r="G14" s="225"/>
    </row>
    <row r="15" spans="1:8" x14ac:dyDescent="0.25">
      <c r="A15" s="26" t="s">
        <v>73</v>
      </c>
      <c r="B15" s="27"/>
      <c r="C15" s="27"/>
      <c r="D15" s="27"/>
      <c r="E15" s="27"/>
      <c r="F15" s="27"/>
      <c r="G15" s="28"/>
    </row>
    <row r="16" spans="1:8" x14ac:dyDescent="0.25">
      <c r="A16" s="29"/>
      <c r="B16" s="226" t="s">
        <v>74</v>
      </c>
      <c r="C16" s="223">
        <v>142980.21799999999</v>
      </c>
      <c r="D16" s="224">
        <v>229824.01431</v>
      </c>
      <c r="E16" s="223">
        <v>269119.15876999998</v>
      </c>
      <c r="F16" s="224">
        <v>307564.75287999999</v>
      </c>
      <c r="G16" s="225">
        <v>346010.34698999999</v>
      </c>
    </row>
    <row r="17" spans="1:11" x14ac:dyDescent="0.25">
      <c r="A17" s="29"/>
      <c r="B17" s="226" t="s">
        <v>85</v>
      </c>
      <c r="C17" s="223">
        <v>1000</v>
      </c>
      <c r="D17" s="223">
        <v>1000</v>
      </c>
      <c r="E17" s="223">
        <v>1000</v>
      </c>
      <c r="F17" s="223">
        <v>1000</v>
      </c>
      <c r="G17" s="223">
        <v>1000</v>
      </c>
    </row>
    <row r="18" spans="1:11" x14ac:dyDescent="0.25">
      <c r="A18" s="29"/>
      <c r="B18" s="226"/>
      <c r="C18" s="223"/>
      <c r="D18" s="224"/>
      <c r="E18" s="223"/>
      <c r="F18" s="224"/>
      <c r="G18" s="225"/>
    </row>
    <row r="19" spans="1:11" x14ac:dyDescent="0.25">
      <c r="A19" s="29"/>
      <c r="B19" s="226"/>
      <c r="C19" s="223"/>
      <c r="D19" s="223"/>
      <c r="E19" s="223"/>
      <c r="F19" s="223"/>
      <c r="G19" s="223"/>
      <c r="H19" s="223"/>
      <c r="I19" s="223">
        <f t="shared" ref="I19" si="0">SUM(I18*0.1)</f>
        <v>0</v>
      </c>
      <c r="J19" s="223">
        <f t="shared" ref="J19" si="1">SUM(J18*0.1)</f>
        <v>0</v>
      </c>
      <c r="K19" s="223">
        <f t="shared" ref="K19" si="2">SUM(K18*0.1)</f>
        <v>0</v>
      </c>
    </row>
    <row r="20" spans="1:11" x14ac:dyDescent="0.25">
      <c r="A20" s="26" t="s">
        <v>75</v>
      </c>
      <c r="B20" s="27"/>
      <c r="C20" s="27"/>
      <c r="D20" s="27"/>
      <c r="E20" s="27"/>
      <c r="F20" s="27"/>
      <c r="G20" s="28"/>
    </row>
    <row r="21" spans="1:11" x14ac:dyDescent="0.25">
      <c r="A21" s="29"/>
      <c r="B21" s="226" t="s">
        <v>76</v>
      </c>
      <c r="C21" s="223">
        <v>2000</v>
      </c>
      <c r="D21" s="223">
        <v>2000</v>
      </c>
      <c r="E21" s="223">
        <v>2000</v>
      </c>
      <c r="F21" s="223">
        <v>2000</v>
      </c>
      <c r="G21" s="223">
        <v>2000</v>
      </c>
    </row>
    <row r="22" spans="1:11" x14ac:dyDescent="0.25">
      <c r="A22" s="29"/>
      <c r="B22" s="226" t="s">
        <v>77</v>
      </c>
      <c r="C22" s="223">
        <v>20000</v>
      </c>
      <c r="D22" s="224">
        <v>20000</v>
      </c>
      <c r="E22" s="223">
        <v>20000</v>
      </c>
      <c r="F22" s="224">
        <v>20000</v>
      </c>
      <c r="G22" s="225">
        <v>20000</v>
      </c>
    </row>
    <row r="23" spans="1:11" x14ac:dyDescent="0.25">
      <c r="A23" s="29"/>
      <c r="B23" s="226" t="s">
        <v>78</v>
      </c>
      <c r="C23" s="223">
        <v>20000</v>
      </c>
      <c r="D23" s="224">
        <v>20000</v>
      </c>
      <c r="E23" s="223">
        <v>20000</v>
      </c>
      <c r="F23" s="224">
        <v>20000</v>
      </c>
      <c r="G23" s="225">
        <v>20000</v>
      </c>
    </row>
    <row r="24" spans="1:11" x14ac:dyDescent="0.25">
      <c r="A24" s="29"/>
      <c r="B24" s="226" t="s">
        <v>530</v>
      </c>
      <c r="C24" s="223">
        <v>25000</v>
      </c>
      <c r="D24" s="224">
        <v>25000</v>
      </c>
      <c r="E24" s="223">
        <v>30000</v>
      </c>
      <c r="F24" s="224">
        <v>30000</v>
      </c>
      <c r="G24" s="225">
        <v>35000</v>
      </c>
    </row>
    <row r="25" spans="1:11" x14ac:dyDescent="0.25">
      <c r="A25" s="29"/>
      <c r="B25" s="226" t="s">
        <v>85</v>
      </c>
      <c r="C25" s="223">
        <v>1000</v>
      </c>
      <c r="D25" s="224">
        <v>1000</v>
      </c>
      <c r="E25" s="223">
        <v>1000</v>
      </c>
      <c r="F25" s="224">
        <v>1000</v>
      </c>
      <c r="G25" s="225">
        <v>1000</v>
      </c>
    </row>
    <row r="26" spans="1:11" x14ac:dyDescent="0.25">
      <c r="A26" s="29"/>
      <c r="B26" s="226"/>
      <c r="C26" s="223"/>
      <c r="D26" s="224"/>
      <c r="E26" s="223"/>
      <c r="F26" s="224"/>
      <c r="G26" s="225"/>
    </row>
    <row r="27" spans="1:11" x14ac:dyDescent="0.25">
      <c r="A27" s="26" t="s">
        <v>79</v>
      </c>
      <c r="B27" s="27"/>
      <c r="C27" s="27"/>
      <c r="D27" s="27"/>
      <c r="E27" s="27"/>
      <c r="F27" s="27"/>
      <c r="G27" s="28"/>
    </row>
    <row r="28" spans="1:11" x14ac:dyDescent="0.25">
      <c r="A28" s="29"/>
      <c r="B28" s="226" t="s">
        <v>80</v>
      </c>
      <c r="C28" s="223">
        <v>120000</v>
      </c>
      <c r="D28" s="223">
        <v>120000</v>
      </c>
      <c r="E28" s="223">
        <v>120000</v>
      </c>
      <c r="F28" s="223">
        <v>120000</v>
      </c>
      <c r="G28" s="223">
        <v>120000</v>
      </c>
    </row>
    <row r="29" spans="1:11" x14ac:dyDescent="0.25">
      <c r="A29" s="29"/>
      <c r="B29" s="226" t="s">
        <v>81</v>
      </c>
      <c r="C29" s="223">
        <v>10000</v>
      </c>
      <c r="D29" s="224">
        <v>10000</v>
      </c>
      <c r="E29" s="223">
        <v>10000</v>
      </c>
      <c r="F29" s="224">
        <v>10000</v>
      </c>
      <c r="G29" s="225">
        <v>10000</v>
      </c>
    </row>
    <row r="30" spans="1:11" x14ac:dyDescent="0.25">
      <c r="A30" s="29"/>
      <c r="B30" s="226" t="s">
        <v>82</v>
      </c>
      <c r="C30" s="223">
        <v>6000</v>
      </c>
      <c r="D30" s="224">
        <v>6000</v>
      </c>
      <c r="E30" s="223">
        <v>8000</v>
      </c>
      <c r="F30" s="224">
        <v>8000</v>
      </c>
      <c r="G30" s="225">
        <v>10000</v>
      </c>
    </row>
    <row r="31" spans="1:11" x14ac:dyDescent="0.25">
      <c r="A31" s="29"/>
      <c r="B31" s="226" t="s">
        <v>83</v>
      </c>
      <c r="C31" s="223">
        <v>20000</v>
      </c>
      <c r="D31" s="223">
        <v>20000</v>
      </c>
      <c r="E31" s="223">
        <v>20000</v>
      </c>
      <c r="F31" s="223">
        <v>20000</v>
      </c>
      <c r="G31" s="223">
        <v>20000</v>
      </c>
    </row>
    <row r="32" spans="1:11" x14ac:dyDescent="0.25">
      <c r="A32" s="29"/>
      <c r="B32" s="226" t="s">
        <v>84</v>
      </c>
      <c r="C32" s="223">
        <v>20000</v>
      </c>
      <c r="D32" s="224">
        <v>20000</v>
      </c>
      <c r="E32" s="223">
        <v>20000</v>
      </c>
      <c r="F32" s="224">
        <v>20000</v>
      </c>
      <c r="G32" s="225">
        <v>20000</v>
      </c>
    </row>
    <row r="33" spans="1:7" x14ac:dyDescent="0.25">
      <c r="A33" s="29"/>
      <c r="B33" s="226" t="s">
        <v>85</v>
      </c>
      <c r="C33" s="223">
        <v>1000</v>
      </c>
      <c r="D33" s="224">
        <v>1000</v>
      </c>
      <c r="E33" s="223">
        <v>1000</v>
      </c>
      <c r="F33" s="224">
        <v>1000</v>
      </c>
      <c r="G33" s="225">
        <v>1000</v>
      </c>
    </row>
    <row r="34" spans="1:7" x14ac:dyDescent="0.25">
      <c r="A34" s="29"/>
      <c r="B34" s="226" t="s">
        <v>534</v>
      </c>
      <c r="C34" s="223">
        <v>25000</v>
      </c>
      <c r="D34" s="224">
        <v>10000</v>
      </c>
      <c r="E34" s="223">
        <v>10000</v>
      </c>
      <c r="F34" s="224">
        <v>10000</v>
      </c>
      <c r="G34" s="225">
        <v>10000</v>
      </c>
    </row>
    <row r="35" spans="1:7" x14ac:dyDescent="0.25">
      <c r="A35" s="29"/>
      <c r="B35" s="226"/>
      <c r="C35" s="223"/>
      <c r="D35" s="224"/>
      <c r="E35" s="223"/>
      <c r="F35" s="224"/>
      <c r="G35" s="225"/>
    </row>
    <row r="36" spans="1:7" x14ac:dyDescent="0.25">
      <c r="A36" s="26" t="s">
        <v>86</v>
      </c>
      <c r="B36" s="27"/>
      <c r="C36" s="27"/>
      <c r="D36" s="27"/>
      <c r="E36" s="27"/>
      <c r="F36" s="27"/>
      <c r="G36" s="28"/>
    </row>
    <row r="37" spans="1:7" x14ac:dyDescent="0.25">
      <c r="A37" s="29"/>
      <c r="B37" s="226" t="s">
        <v>87</v>
      </c>
      <c r="C37" s="223">
        <v>36000</v>
      </c>
      <c r="D37" s="224">
        <v>36000</v>
      </c>
      <c r="E37" s="223">
        <v>36000</v>
      </c>
      <c r="F37" s="224">
        <v>36000</v>
      </c>
      <c r="G37" s="225">
        <v>36000</v>
      </c>
    </row>
    <row r="38" spans="1:7" x14ac:dyDescent="0.25">
      <c r="A38" s="29"/>
      <c r="B38" s="226" t="s">
        <v>88</v>
      </c>
      <c r="C38" s="223">
        <v>1000</v>
      </c>
      <c r="D38" s="223">
        <v>1000</v>
      </c>
      <c r="E38" s="223">
        <v>1000</v>
      </c>
      <c r="F38" s="223">
        <v>1000</v>
      </c>
      <c r="G38" s="223">
        <v>1000</v>
      </c>
    </row>
    <row r="39" spans="1:7" x14ac:dyDescent="0.25">
      <c r="A39" s="29"/>
      <c r="B39" s="226" t="s">
        <v>89</v>
      </c>
      <c r="C39" s="223">
        <v>12000</v>
      </c>
      <c r="D39" s="224">
        <v>12000</v>
      </c>
      <c r="E39" s="223">
        <v>12000</v>
      </c>
      <c r="F39" s="224">
        <v>12000</v>
      </c>
      <c r="G39" s="225">
        <v>12000</v>
      </c>
    </row>
    <row r="40" spans="1:7" x14ac:dyDescent="0.25">
      <c r="A40" s="29"/>
      <c r="B40" s="226" t="s">
        <v>90</v>
      </c>
      <c r="C40" s="223">
        <v>12000</v>
      </c>
      <c r="D40" s="224">
        <v>12000</v>
      </c>
      <c r="E40" s="223">
        <v>12000</v>
      </c>
      <c r="F40" s="224">
        <v>12000</v>
      </c>
      <c r="G40" s="225">
        <v>12000</v>
      </c>
    </row>
    <row r="41" spans="1:7" x14ac:dyDescent="0.25">
      <c r="A41" s="29"/>
      <c r="B41" s="226" t="s">
        <v>85</v>
      </c>
      <c r="C41" s="223">
        <v>1000</v>
      </c>
      <c r="D41" s="224">
        <v>1000</v>
      </c>
      <c r="E41" s="223">
        <v>1000</v>
      </c>
      <c r="F41" s="224">
        <v>1000</v>
      </c>
      <c r="G41" s="225">
        <v>1000</v>
      </c>
    </row>
    <row r="42" spans="1:7" x14ac:dyDescent="0.25">
      <c r="A42" s="29"/>
      <c r="B42" s="226"/>
      <c r="C42" s="223"/>
      <c r="D42" s="224"/>
      <c r="E42" s="223"/>
      <c r="F42" s="224"/>
      <c r="G42" s="225"/>
    </row>
    <row r="43" spans="1:7" x14ac:dyDescent="0.25">
      <c r="A43" s="29"/>
      <c r="B43" s="226"/>
      <c r="C43" s="223"/>
      <c r="D43" s="224"/>
      <c r="E43" s="223"/>
      <c r="F43" s="224"/>
      <c r="G43" s="225"/>
    </row>
    <row r="44" spans="1:7" x14ac:dyDescent="0.25">
      <c r="A44" s="26" t="s">
        <v>91</v>
      </c>
      <c r="B44" s="27"/>
      <c r="C44" s="27"/>
      <c r="D44" s="27"/>
      <c r="E44" s="27"/>
      <c r="F44" s="27"/>
      <c r="G44" s="28"/>
    </row>
    <row r="45" spans="1:7" x14ac:dyDescent="0.25">
      <c r="A45" s="29"/>
      <c r="B45" s="226" t="s">
        <v>92</v>
      </c>
      <c r="C45" s="223"/>
      <c r="D45" s="224"/>
      <c r="E45" s="223"/>
      <c r="F45" s="224"/>
      <c r="G45" s="225"/>
    </row>
    <row r="46" spans="1:7" x14ac:dyDescent="0.25">
      <c r="A46" s="29"/>
      <c r="B46" s="226" t="s">
        <v>88</v>
      </c>
      <c r="C46" s="223"/>
      <c r="D46" s="224"/>
      <c r="E46" s="223"/>
      <c r="F46" s="224"/>
      <c r="G46" s="225"/>
    </row>
    <row r="47" spans="1:7" x14ac:dyDescent="0.25">
      <c r="A47" s="29"/>
      <c r="B47" s="226" t="s">
        <v>93</v>
      </c>
      <c r="C47" s="223"/>
      <c r="D47" s="224"/>
      <c r="E47" s="223"/>
      <c r="F47" s="224"/>
      <c r="G47" s="225"/>
    </row>
    <row r="48" spans="1:7" x14ac:dyDescent="0.25">
      <c r="A48" s="29"/>
      <c r="B48" s="226" t="s">
        <v>85</v>
      </c>
      <c r="C48" s="223"/>
      <c r="D48" s="224"/>
      <c r="E48" s="223"/>
      <c r="F48" s="224"/>
      <c r="G48" s="225"/>
    </row>
    <row r="49" spans="1:7" x14ac:dyDescent="0.25">
      <c r="A49" s="29"/>
      <c r="B49" s="226" t="s">
        <v>535</v>
      </c>
      <c r="C49" s="223">
        <v>200000</v>
      </c>
      <c r="D49" s="223">
        <v>210000</v>
      </c>
      <c r="E49" s="223">
        <v>220000</v>
      </c>
      <c r="F49" s="223">
        <v>230000</v>
      </c>
      <c r="G49" s="223">
        <v>240000</v>
      </c>
    </row>
    <row r="50" spans="1:7" x14ac:dyDescent="0.25">
      <c r="A50" s="29"/>
      <c r="B50" s="226"/>
      <c r="C50" s="223"/>
      <c r="D50" s="224"/>
      <c r="E50" s="223"/>
      <c r="F50" s="224"/>
      <c r="G50" s="225"/>
    </row>
    <row r="51" spans="1:7" x14ac:dyDescent="0.25">
      <c r="A51" s="26" t="s">
        <v>85</v>
      </c>
      <c r="B51" s="27"/>
      <c r="C51" s="27"/>
      <c r="D51" s="27"/>
      <c r="E51" s="27"/>
      <c r="F51" s="27"/>
      <c r="G51" s="28"/>
    </row>
    <row r="52" spans="1:7" x14ac:dyDescent="0.25">
      <c r="A52" s="29"/>
      <c r="B52" s="226" t="s">
        <v>94</v>
      </c>
      <c r="C52" s="223">
        <v>10000</v>
      </c>
      <c r="D52" s="224">
        <v>5000</v>
      </c>
      <c r="E52" s="223">
        <v>5000</v>
      </c>
      <c r="F52" s="224">
        <v>5000</v>
      </c>
      <c r="G52" s="225">
        <v>5000</v>
      </c>
    </row>
    <row r="53" spans="1:7" x14ac:dyDescent="0.25">
      <c r="A53" s="29"/>
      <c r="B53" s="226" t="s">
        <v>95</v>
      </c>
      <c r="C53" s="223">
        <v>20000</v>
      </c>
      <c r="D53" s="223">
        <v>20000</v>
      </c>
      <c r="E53" s="223">
        <v>20000</v>
      </c>
      <c r="F53" s="223">
        <v>20000</v>
      </c>
      <c r="G53" s="223">
        <v>20000</v>
      </c>
    </row>
    <row r="54" spans="1:7" x14ac:dyDescent="0.25">
      <c r="A54" s="29"/>
      <c r="B54" s="226" t="s">
        <v>96</v>
      </c>
      <c r="C54" s="223">
        <v>3000</v>
      </c>
      <c r="D54" s="224">
        <v>3000</v>
      </c>
      <c r="E54" s="223">
        <v>3000</v>
      </c>
      <c r="F54" s="224">
        <v>4000</v>
      </c>
      <c r="G54" s="225">
        <v>4000</v>
      </c>
    </row>
    <row r="55" spans="1:7" x14ac:dyDescent="0.25">
      <c r="A55" s="29"/>
      <c r="B55" s="226" t="s">
        <v>85</v>
      </c>
      <c r="C55" s="223">
        <v>1000</v>
      </c>
      <c r="D55" s="224">
        <v>1000</v>
      </c>
      <c r="E55" s="223">
        <v>1000</v>
      </c>
      <c r="F55" s="224">
        <v>1000</v>
      </c>
      <c r="G55" s="225">
        <v>1000</v>
      </c>
    </row>
    <row r="56" spans="1:7" x14ac:dyDescent="0.25">
      <c r="A56" s="29"/>
      <c r="B56" s="226"/>
      <c r="C56" s="223"/>
      <c r="D56" s="224"/>
      <c r="E56" s="223"/>
      <c r="F56" s="224"/>
      <c r="G56" s="225"/>
    </row>
    <row r="57" spans="1:7" x14ac:dyDescent="0.25">
      <c r="A57" s="29"/>
      <c r="B57" s="226"/>
      <c r="C57" s="223"/>
      <c r="D57" s="224"/>
      <c r="E57" s="223"/>
      <c r="F57" s="224"/>
      <c r="G57" s="225"/>
    </row>
    <row r="58" spans="1:7" s="37" customFormat="1" ht="14.4" thickBot="1" x14ac:dyDescent="0.3">
      <c r="A58" s="260" t="s">
        <v>113</v>
      </c>
      <c r="B58" s="261"/>
      <c r="C58" s="124">
        <f>SUM(C7:C14,C16:C19,C21:C26,C28:C35,C37:C43,C45:C50,C52:C57)</f>
        <v>726780.21799999999</v>
      </c>
      <c r="D58" s="126">
        <f>SUM(D7:D14,D16:D19,D21:D26,D28:D35,D37:D43,D45:D50,D52:D57)</f>
        <v>799624.01431</v>
      </c>
      <c r="E58" s="124">
        <f>SUM(E7:E14,E16:E19,E21:E26,E28:E35,E37:E43,E45:E50,E52:E57)</f>
        <v>857919.15876999998</v>
      </c>
      <c r="F58" s="126">
        <f>SUM(F7:F14,F16:F19,F21:F26,F28:F35,F37:F43,F45:F50,F52:F57)</f>
        <v>907364.75288000004</v>
      </c>
      <c r="G58" s="125">
        <f>SUM(G7:G14,G16:G19,G21:G26,G28:G35,G37:G43,G45:G50,G52:G57)</f>
        <v>962810.34698999999</v>
      </c>
    </row>
    <row r="59" spans="1:7" x14ac:dyDescent="0.25">
      <c r="A59" s="30"/>
      <c r="B59" s="30"/>
      <c r="C59" s="31"/>
      <c r="D59" s="31"/>
      <c r="E59" s="31"/>
      <c r="F59" s="31"/>
      <c r="G59" s="31"/>
    </row>
    <row r="60" spans="1:7" ht="14.4" thickBot="1" x14ac:dyDescent="0.3">
      <c r="A60" s="30"/>
      <c r="B60" s="30"/>
      <c r="C60" s="31"/>
      <c r="D60" s="31"/>
      <c r="E60" s="31"/>
      <c r="F60" s="31"/>
      <c r="G60" s="31"/>
    </row>
    <row r="61" spans="1:7" ht="33" customHeight="1" x14ac:dyDescent="0.25">
      <c r="A61" s="267" t="s">
        <v>112</v>
      </c>
      <c r="B61" s="268"/>
      <c r="C61" s="20" t="s">
        <v>4</v>
      </c>
      <c r="D61" s="20" t="s">
        <v>19</v>
      </c>
      <c r="E61" s="20" t="s">
        <v>20</v>
      </c>
      <c r="F61" s="20" t="s">
        <v>21</v>
      </c>
      <c r="G61" s="21" t="s">
        <v>22</v>
      </c>
    </row>
    <row r="62" spans="1:7" x14ac:dyDescent="0.25">
      <c r="A62" s="26" t="s">
        <v>97</v>
      </c>
      <c r="B62" s="27"/>
      <c r="C62" s="27"/>
      <c r="D62" s="27"/>
      <c r="E62" s="27"/>
      <c r="F62" s="27"/>
      <c r="G62" s="28"/>
    </row>
    <row r="63" spans="1:7" x14ac:dyDescent="0.25">
      <c r="A63" s="29"/>
      <c r="B63" s="226" t="s">
        <v>98</v>
      </c>
      <c r="C63" s="223">
        <v>5000</v>
      </c>
      <c r="D63" s="223">
        <v>5000</v>
      </c>
      <c r="E63" s="223">
        <v>5000</v>
      </c>
      <c r="F63" s="223">
        <v>5000</v>
      </c>
      <c r="G63" s="223">
        <v>5000</v>
      </c>
    </row>
    <row r="64" spans="1:7" x14ac:dyDescent="0.25">
      <c r="A64" s="29"/>
      <c r="B64" s="226" t="s">
        <v>531</v>
      </c>
      <c r="C64" s="223">
        <v>12000</v>
      </c>
      <c r="D64" s="224">
        <v>5000</v>
      </c>
      <c r="E64" s="224">
        <v>5000</v>
      </c>
      <c r="F64" s="224">
        <v>5000</v>
      </c>
      <c r="G64" s="224">
        <v>5000</v>
      </c>
    </row>
    <row r="65" spans="1:7" x14ac:dyDescent="0.25">
      <c r="A65" s="29"/>
      <c r="B65" s="226" t="s">
        <v>85</v>
      </c>
      <c r="C65" s="223">
        <v>1000</v>
      </c>
      <c r="D65" s="224">
        <v>1000</v>
      </c>
      <c r="E65" s="223">
        <v>1000</v>
      </c>
      <c r="F65" s="224">
        <v>1000</v>
      </c>
      <c r="G65" s="225">
        <v>1000</v>
      </c>
    </row>
    <row r="66" spans="1:7" x14ac:dyDescent="0.25">
      <c r="A66" s="29"/>
      <c r="B66" s="226"/>
      <c r="C66" s="223"/>
      <c r="D66" s="224"/>
      <c r="E66" s="223"/>
      <c r="F66" s="224"/>
      <c r="G66" s="225"/>
    </row>
    <row r="67" spans="1:7" x14ac:dyDescent="0.25">
      <c r="A67" s="26" t="s">
        <v>99</v>
      </c>
      <c r="B67" s="27"/>
      <c r="C67" s="27"/>
      <c r="D67" s="27"/>
      <c r="E67" s="27"/>
      <c r="F67" s="27"/>
      <c r="G67" s="28"/>
    </row>
    <row r="68" spans="1:7" x14ac:dyDescent="0.25">
      <c r="A68" s="29"/>
      <c r="B68" s="226" t="s">
        <v>100</v>
      </c>
      <c r="C68" s="223">
        <v>30000</v>
      </c>
      <c r="D68" s="223">
        <v>30000</v>
      </c>
      <c r="E68" s="223">
        <v>30000</v>
      </c>
      <c r="F68" s="223">
        <v>30000</v>
      </c>
      <c r="G68" s="223">
        <v>30000</v>
      </c>
    </row>
    <row r="69" spans="1:7" x14ac:dyDescent="0.25">
      <c r="A69" s="29"/>
      <c r="B69" s="226" t="s">
        <v>85</v>
      </c>
      <c r="C69" s="223">
        <v>1000</v>
      </c>
      <c r="D69" s="224">
        <v>1000</v>
      </c>
      <c r="E69" s="223">
        <v>1000</v>
      </c>
      <c r="F69" s="224">
        <v>1000</v>
      </c>
      <c r="G69" s="225">
        <v>1000</v>
      </c>
    </row>
    <row r="70" spans="1:7" x14ac:dyDescent="0.25">
      <c r="A70" s="29"/>
      <c r="B70" s="226"/>
      <c r="C70" s="223"/>
      <c r="D70" s="224"/>
      <c r="E70" s="223"/>
      <c r="F70" s="224"/>
      <c r="G70" s="225"/>
    </row>
    <row r="71" spans="1:7" x14ac:dyDescent="0.25">
      <c r="A71" s="29"/>
      <c r="B71" s="226"/>
      <c r="C71" s="223"/>
      <c r="D71" s="224"/>
      <c r="E71" s="223"/>
      <c r="F71" s="224"/>
      <c r="G71" s="225"/>
    </row>
    <row r="72" spans="1:7" x14ac:dyDescent="0.25">
      <c r="A72" s="26" t="s">
        <v>101</v>
      </c>
      <c r="B72" s="27"/>
      <c r="C72" s="27"/>
      <c r="D72" s="27"/>
      <c r="E72" s="27"/>
      <c r="F72" s="27"/>
      <c r="G72" s="28"/>
    </row>
    <row r="73" spans="1:7" x14ac:dyDescent="0.25">
      <c r="A73" s="29"/>
      <c r="B73" s="226" t="s">
        <v>102</v>
      </c>
      <c r="C73" s="223">
        <v>10000</v>
      </c>
      <c r="D73" s="224">
        <v>10000</v>
      </c>
      <c r="E73" s="223">
        <v>10000</v>
      </c>
      <c r="F73" s="224">
        <v>10000</v>
      </c>
      <c r="G73" s="225">
        <v>10000</v>
      </c>
    </row>
    <row r="74" spans="1:7" x14ac:dyDescent="0.25">
      <c r="A74" s="29"/>
      <c r="B74" s="226" t="s">
        <v>103</v>
      </c>
      <c r="C74" s="223">
        <v>10000</v>
      </c>
      <c r="D74" s="224">
        <v>10000</v>
      </c>
      <c r="E74" s="223">
        <v>10000</v>
      </c>
      <c r="F74" s="224">
        <v>10000</v>
      </c>
      <c r="G74" s="225">
        <v>10000</v>
      </c>
    </row>
    <row r="75" spans="1:7" x14ac:dyDescent="0.25">
      <c r="A75" s="29"/>
      <c r="B75" s="226" t="s">
        <v>104</v>
      </c>
      <c r="C75" s="223">
        <v>10000</v>
      </c>
      <c r="D75" s="224">
        <v>10000</v>
      </c>
      <c r="E75" s="223">
        <v>12000</v>
      </c>
      <c r="F75" s="224">
        <v>12000</v>
      </c>
      <c r="G75" s="225">
        <v>12000</v>
      </c>
    </row>
    <row r="76" spans="1:7" x14ac:dyDescent="0.25">
      <c r="A76" s="29"/>
      <c r="B76" s="226" t="s">
        <v>105</v>
      </c>
      <c r="C76" s="223">
        <v>8000</v>
      </c>
      <c r="D76" s="224">
        <v>8000</v>
      </c>
      <c r="E76" s="223">
        <v>10000</v>
      </c>
      <c r="F76" s="224">
        <v>10000</v>
      </c>
      <c r="G76" s="225">
        <v>12000</v>
      </c>
    </row>
    <row r="77" spans="1:7" x14ac:dyDescent="0.25">
      <c r="A77" s="29"/>
      <c r="B77" s="226" t="s">
        <v>85</v>
      </c>
      <c r="C77" s="223">
        <v>1000</v>
      </c>
      <c r="D77" s="224">
        <v>1000</v>
      </c>
      <c r="E77" s="223">
        <v>1000</v>
      </c>
      <c r="F77" s="224">
        <v>1000</v>
      </c>
      <c r="G77" s="225">
        <v>1000</v>
      </c>
    </row>
    <row r="78" spans="1:7" x14ac:dyDescent="0.25">
      <c r="A78" s="29"/>
      <c r="B78" s="226"/>
      <c r="C78" s="223"/>
      <c r="D78" s="224"/>
      <c r="E78" s="223"/>
      <c r="F78" s="224"/>
      <c r="G78" s="225"/>
    </row>
    <row r="79" spans="1:7" x14ac:dyDescent="0.25">
      <c r="A79" s="29"/>
      <c r="B79" s="226"/>
      <c r="C79" s="223"/>
      <c r="D79" s="224"/>
      <c r="E79" s="223"/>
      <c r="F79" s="224"/>
      <c r="G79" s="225"/>
    </row>
    <row r="80" spans="1:7" s="37" customFormat="1" ht="14.4" thickBot="1" x14ac:dyDescent="0.3">
      <c r="A80" s="262" t="s">
        <v>108</v>
      </c>
      <c r="B80" s="263"/>
      <c r="C80" s="124">
        <f>SUM(C63:C71,C73:C79)</f>
        <v>88000</v>
      </c>
      <c r="D80" s="126">
        <f>SUM(D63:D71,D73:D79)</f>
        <v>81000</v>
      </c>
      <c r="E80" s="124">
        <f>SUM(E63:E71,E73:E79)</f>
        <v>85000</v>
      </c>
      <c r="F80" s="126">
        <f>SUM(F63:F71,F73:F79)</f>
        <v>85000</v>
      </c>
      <c r="G80" s="125">
        <f>SUM(G63:G71,G73:G79)</f>
        <v>87000</v>
      </c>
    </row>
    <row r="81" spans="1:7" ht="14.4" thickBot="1" x14ac:dyDescent="0.3">
      <c r="G81" s="32"/>
    </row>
    <row r="82" spans="1:7" s="37" customFormat="1" ht="14.4" thickBot="1" x14ac:dyDescent="0.3">
      <c r="A82" s="264" t="s">
        <v>107</v>
      </c>
      <c r="B82" s="265"/>
      <c r="C82" s="130">
        <f>C58+C80</f>
        <v>814780.21799999999</v>
      </c>
      <c r="D82" s="131">
        <f>D58+D80</f>
        <v>880624.01431</v>
      </c>
      <c r="E82" s="130">
        <f>E58+E80</f>
        <v>942919.15876999998</v>
      </c>
      <c r="F82" s="131">
        <f>F58+F80</f>
        <v>992364.75288000004</v>
      </c>
      <c r="G82" s="132">
        <f>G58+G80</f>
        <v>1049810.34699</v>
      </c>
    </row>
    <row r="83" spans="1:7" x14ac:dyDescent="0.25"/>
    <row r="84" spans="1:7" x14ac:dyDescent="0.25">
      <c r="A84" s="245" t="s">
        <v>106</v>
      </c>
      <c r="B84" s="245"/>
      <c r="C84" s="245"/>
      <c r="D84" s="245"/>
      <c r="E84" s="245"/>
      <c r="F84" s="245"/>
      <c r="G84" s="245"/>
    </row>
    <row r="85" spans="1:7" x14ac:dyDescent="0.25"/>
    <row r="86" spans="1:7" x14ac:dyDescent="0.25"/>
  </sheetData>
  <sheetProtection insertRows="0" deleteRows="0"/>
  <mergeCells count="7">
    <mergeCell ref="A84:G84"/>
    <mergeCell ref="A58:B58"/>
    <mergeCell ref="A80:B80"/>
    <mergeCell ref="A82:B82"/>
    <mergeCell ref="A1:G1"/>
    <mergeCell ref="A5:B5"/>
    <mergeCell ref="A61:B61"/>
  </mergeCells>
  <pageMargins left="0.25" right="0.25" top="0.75" bottom="0.75" header="0.3" footer="0.3"/>
  <pageSetup orientation="landscape" r:id="rId1"/>
  <rowBreaks count="1" manualBreakCount="1">
    <brk id="5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9"/>
  <sheetViews>
    <sheetView showGridLines="0" workbookViewId="0">
      <selection activeCell="H1" sqref="H1"/>
    </sheetView>
  </sheetViews>
  <sheetFormatPr defaultColWidth="0" defaultRowHeight="13.8" zeroHeight="1" x14ac:dyDescent="0.25"/>
  <cols>
    <col min="1" max="1" width="18.21875" style="18" customWidth="1"/>
    <col min="2" max="2" width="9.21875" style="33" customWidth="1"/>
    <col min="3" max="7" width="14.77734375" style="18" customWidth="1"/>
    <col min="8" max="8" width="9.21875" style="18" customWidth="1"/>
    <col min="9" max="16384" width="9.21875" style="18" hidden="1"/>
  </cols>
  <sheetData>
    <row r="1" spans="1:7" ht="18" x14ac:dyDescent="0.35">
      <c r="A1" s="239" t="s">
        <v>114</v>
      </c>
      <c r="B1" s="239"/>
      <c r="C1" s="239"/>
      <c r="D1" s="239"/>
      <c r="E1" s="239"/>
      <c r="F1" s="239"/>
      <c r="G1" s="239"/>
    </row>
    <row r="2" spans="1:7" ht="14.4" thickBot="1" x14ac:dyDescent="0.3"/>
    <row r="3" spans="1:7" x14ac:dyDescent="0.25">
      <c r="A3" s="82" t="s">
        <v>115</v>
      </c>
      <c r="B3" s="86" t="s">
        <v>489</v>
      </c>
      <c r="C3" s="86" t="s">
        <v>4</v>
      </c>
      <c r="D3" s="86" t="s">
        <v>19</v>
      </c>
      <c r="E3" s="86" t="s">
        <v>20</v>
      </c>
      <c r="F3" s="86" t="s">
        <v>21</v>
      </c>
      <c r="G3" s="87" t="s">
        <v>22</v>
      </c>
    </row>
    <row r="4" spans="1:7" x14ac:dyDescent="0.25">
      <c r="A4" s="26" t="s">
        <v>479</v>
      </c>
      <c r="B4" s="83" t="s">
        <v>480</v>
      </c>
      <c r="C4" s="94">
        <f>PersonnelBudget_ExpProj!D74</f>
        <v>942300</v>
      </c>
      <c r="D4" s="94">
        <f>PersonnelBudget_ExpProj!G74</f>
        <v>1176300</v>
      </c>
      <c r="E4" s="94">
        <f>PersonnelBudget_ExpProj!J74</f>
        <v>1426756</v>
      </c>
      <c r="F4" s="94">
        <f>PersonnelBudget_ExpProj!M74</f>
        <v>1645958</v>
      </c>
      <c r="G4" s="133">
        <f>PersonnelBudget_ExpProj!P74</f>
        <v>1832342</v>
      </c>
    </row>
    <row r="5" spans="1:7" x14ac:dyDescent="0.25">
      <c r="A5" s="26" t="s">
        <v>481</v>
      </c>
      <c r="B5" s="83" t="s">
        <v>485</v>
      </c>
      <c r="C5" s="94">
        <f>OperationsBudget_ExpProj!C82</f>
        <v>814780.21799999999</v>
      </c>
      <c r="D5" s="94">
        <f>OperationsBudget_ExpProj!D82</f>
        <v>880624.01431</v>
      </c>
      <c r="E5" s="94">
        <f>OperationsBudget_ExpProj!E82</f>
        <v>942919.15876999998</v>
      </c>
      <c r="F5" s="94">
        <f>OperationsBudget_ExpProj!F82</f>
        <v>992364.75288000004</v>
      </c>
      <c r="G5" s="133">
        <f>OperationsBudget_ExpProj!G82</f>
        <v>1049810.34699</v>
      </c>
    </row>
    <row r="6" spans="1:7" x14ac:dyDescent="0.25">
      <c r="A6" s="26" t="s">
        <v>482</v>
      </c>
      <c r="B6" s="83" t="s">
        <v>487</v>
      </c>
      <c r="C6" s="94">
        <f>C4+C5</f>
        <v>1757080.2179999999</v>
      </c>
      <c r="D6" s="94">
        <f t="shared" ref="D6:G6" si="0">D4+D5</f>
        <v>2056924.01431</v>
      </c>
      <c r="E6" s="94">
        <f t="shared" si="0"/>
        <v>2369675.1587700001</v>
      </c>
      <c r="F6" s="94">
        <f t="shared" si="0"/>
        <v>2638322.75288</v>
      </c>
      <c r="G6" s="133">
        <f t="shared" si="0"/>
        <v>2882152.34699</v>
      </c>
    </row>
    <row r="7" spans="1:7" x14ac:dyDescent="0.25">
      <c r="A7" s="26" t="s">
        <v>483</v>
      </c>
      <c r="B7" s="83" t="s">
        <v>486</v>
      </c>
      <c r="C7" s="94">
        <f>'TotalBudget_RevProj_Y1-Y5'!B18</f>
        <v>1929802.1880000001</v>
      </c>
      <c r="D7" s="94">
        <f>'TotalBudget_RevProj_Y1-Y5'!C18</f>
        <v>2298240.1431</v>
      </c>
      <c r="E7" s="94">
        <f>'TotalBudget_RevProj_Y1-Y5'!D18</f>
        <v>2691191.5877</v>
      </c>
      <c r="F7" s="94">
        <f>'TotalBudget_RevProj_Y1-Y5'!E18</f>
        <v>3075647.5288</v>
      </c>
      <c r="G7" s="133">
        <f>'TotalBudget_RevProj_Y1-Y5'!F18</f>
        <v>3460103.4698999999</v>
      </c>
    </row>
    <row r="8" spans="1:7" ht="14.4" thickBot="1" x14ac:dyDescent="0.3">
      <c r="A8" s="84" t="s">
        <v>484</v>
      </c>
      <c r="B8" s="85" t="s">
        <v>488</v>
      </c>
      <c r="C8" s="134">
        <f>C7-C6</f>
        <v>172721.9700000002</v>
      </c>
      <c r="D8" s="134">
        <f t="shared" ref="D8:G8" si="1">D7-D6</f>
        <v>241316.12878999999</v>
      </c>
      <c r="E8" s="134">
        <f t="shared" si="1"/>
        <v>321516.42892999994</v>
      </c>
      <c r="F8" s="134">
        <f t="shared" si="1"/>
        <v>437324.77591999993</v>
      </c>
      <c r="G8" s="135">
        <f t="shared" si="1"/>
        <v>577951.12290999992</v>
      </c>
    </row>
    <row r="9" spans="1:7" x14ac:dyDescent="0.25"/>
  </sheetData>
  <sheetProtection selectLockedCells="1"/>
  <mergeCells count="1">
    <mergeCell ref="A1:G1"/>
  </mergeCells>
  <conditionalFormatting sqref="C4:G8">
    <cfRule type="cellIs" dxfId="0" priority="1" operator="lessThan">
      <formula>0</formula>
    </cfRule>
  </conditionalFormatting>
  <pageMargins left="0.25" right="0.25"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topLeftCell="XFD1" workbookViewId="0">
      <selection sqref="A1:XFD1048576"/>
    </sheetView>
  </sheetViews>
  <sheetFormatPr defaultColWidth="0" defaultRowHeight="14.4" x14ac:dyDescent="0.3"/>
  <cols>
    <col min="1" max="16384" width="9.21875" hidden="1"/>
  </cols>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I182"/>
  <sheetViews>
    <sheetView zoomScaleNormal="100" workbookViewId="0">
      <pane xSplit="3" ySplit="9" topLeftCell="D100" activePane="bottomRight" state="frozen"/>
      <selection activeCell="B116" sqref="B116:D116"/>
      <selection pane="topRight" activeCell="B116" sqref="B116:D116"/>
      <selection pane="bottomLeft" activeCell="B116" sqref="B116:D116"/>
      <selection pane="bottomRight" activeCell="B116" sqref="B116:D116"/>
    </sheetView>
  </sheetViews>
  <sheetFormatPr defaultColWidth="9.21875" defaultRowHeight="14.4" x14ac:dyDescent="0.3"/>
  <cols>
    <col min="1" max="1" width="3" style="40" customWidth="1"/>
    <col min="2" max="2" width="7.44140625" style="38" customWidth="1"/>
    <col min="3" max="3" width="56.77734375" style="38" bestFit="1" customWidth="1"/>
    <col min="4" max="4" width="14.44140625" style="40" customWidth="1"/>
    <col min="5" max="5" width="17.21875" style="40" customWidth="1"/>
    <col min="6" max="6" width="9.21875" style="41" bestFit="1" customWidth="1"/>
    <col min="7" max="7" width="22.21875" style="40" customWidth="1"/>
    <col min="8" max="8" width="10.21875" style="40" customWidth="1"/>
    <col min="9" max="10" width="9.21875" style="40" customWidth="1"/>
    <col min="11" max="16384" width="9.21875" style="40"/>
  </cols>
  <sheetData>
    <row r="1" spans="2:9" ht="15.6" x14ac:dyDescent="0.3">
      <c r="C1" s="39" t="s">
        <v>237</v>
      </c>
    </row>
    <row r="2" spans="2:9" ht="15.6" x14ac:dyDescent="0.3">
      <c r="C2" s="39" t="s">
        <v>238</v>
      </c>
    </row>
    <row r="3" spans="2:9" ht="9.75" customHeight="1" x14ac:dyDescent="0.3">
      <c r="C3" s="39"/>
    </row>
    <row r="4" spans="2:9" x14ac:dyDescent="0.3">
      <c r="C4" s="42" t="s">
        <v>239</v>
      </c>
    </row>
    <row r="5" spans="2:9" x14ac:dyDescent="0.3">
      <c r="B5" s="43"/>
      <c r="C5" s="44" t="s">
        <v>240</v>
      </c>
      <c r="D5" s="45"/>
      <c r="E5" s="46"/>
    </row>
    <row r="6" spans="2:9" x14ac:dyDescent="0.3">
      <c r="B6" s="43"/>
      <c r="D6" s="45"/>
      <c r="E6" s="46"/>
    </row>
    <row r="7" spans="2:9" x14ac:dyDescent="0.3">
      <c r="B7" s="43"/>
      <c r="D7" s="45"/>
      <c r="E7" s="47"/>
    </row>
    <row r="8" spans="2:9" x14ac:dyDescent="0.3">
      <c r="E8" s="48" t="s">
        <v>241</v>
      </c>
    </row>
    <row r="9" spans="2:9" ht="13.8" customHeight="1" x14ac:dyDescent="0.3">
      <c r="B9" s="49" t="s">
        <v>242</v>
      </c>
      <c r="C9" s="49" t="s">
        <v>243</v>
      </c>
      <c r="D9" s="49" t="s">
        <v>235</v>
      </c>
      <c r="E9" s="50" t="s">
        <v>236</v>
      </c>
    </row>
    <row r="10" spans="2:9" ht="13.8" customHeight="1" x14ac:dyDescent="0.3">
      <c r="B10" s="51" t="s">
        <v>244</v>
      </c>
      <c r="C10" s="52" t="s">
        <v>245</v>
      </c>
      <c r="D10" s="53">
        <v>5463.7699999999995</v>
      </c>
      <c r="E10" s="53">
        <v>4464.16</v>
      </c>
      <c r="G10" s="40" t="str">
        <f>B10&amp;"-"&amp;C10</f>
        <v>010-Alamance-Burlington</v>
      </c>
      <c r="H10" s="55">
        <f>D10</f>
        <v>5463.7699999999995</v>
      </c>
      <c r="I10" s="55">
        <f>E10</f>
        <v>4464.16</v>
      </c>
    </row>
    <row r="11" spans="2:9" ht="13.8" customHeight="1" x14ac:dyDescent="0.3">
      <c r="B11" s="54" t="s">
        <v>246</v>
      </c>
      <c r="C11" s="52" t="s">
        <v>247</v>
      </c>
      <c r="D11" s="53">
        <v>6010.86</v>
      </c>
      <c r="E11" s="53">
        <v>4185.9799999999996</v>
      </c>
      <c r="G11" s="40" t="str">
        <f t="shared" ref="G11:G74" si="0">B11&amp;"-"&amp;C11</f>
        <v>020-Alexander County</v>
      </c>
      <c r="H11" s="55">
        <f t="shared" ref="H11:H74" si="1">D11</f>
        <v>6010.86</v>
      </c>
      <c r="I11" s="55">
        <f t="shared" ref="I11:I74" si="2">E11</f>
        <v>4185.9799999999996</v>
      </c>
    </row>
    <row r="12" spans="2:9" ht="13.8" customHeight="1" x14ac:dyDescent="0.3">
      <c r="B12" s="54" t="s">
        <v>248</v>
      </c>
      <c r="C12" s="52" t="s">
        <v>249</v>
      </c>
      <c r="D12" s="53">
        <v>7588.13</v>
      </c>
      <c r="E12" s="53">
        <v>4464.16</v>
      </c>
      <c r="G12" s="40" t="str">
        <f>B12&amp;"-"&amp;C12</f>
        <v>030-Alleghany County</v>
      </c>
      <c r="H12" s="55">
        <f t="shared" si="1"/>
        <v>7588.13</v>
      </c>
      <c r="I12" s="55">
        <f t="shared" si="2"/>
        <v>4464.16</v>
      </c>
    </row>
    <row r="13" spans="2:9" ht="13.8" customHeight="1" x14ac:dyDescent="0.3">
      <c r="B13" s="54" t="s">
        <v>250</v>
      </c>
      <c r="C13" s="52" t="s">
        <v>251</v>
      </c>
      <c r="D13" s="53">
        <v>6356.11</v>
      </c>
      <c r="E13" s="53">
        <v>3894.85</v>
      </c>
      <c r="G13" s="40" t="str">
        <f t="shared" si="0"/>
        <v>040-Anson County</v>
      </c>
      <c r="H13" s="55">
        <f t="shared" si="1"/>
        <v>6356.11</v>
      </c>
      <c r="I13" s="55">
        <f t="shared" si="2"/>
        <v>3894.85</v>
      </c>
    </row>
    <row r="14" spans="2:9" ht="13.8" customHeight="1" x14ac:dyDescent="0.3">
      <c r="B14" s="54" t="s">
        <v>252</v>
      </c>
      <c r="C14" s="52" t="s">
        <v>253</v>
      </c>
      <c r="D14" s="53">
        <v>6682.3099999999995</v>
      </c>
      <c r="E14" s="53">
        <v>4011.43</v>
      </c>
      <c r="G14" s="40" t="str">
        <f t="shared" si="0"/>
        <v>050-Ashe County</v>
      </c>
      <c r="H14" s="55">
        <f t="shared" si="1"/>
        <v>6682.3099999999995</v>
      </c>
      <c r="I14" s="55">
        <f t="shared" si="2"/>
        <v>4011.43</v>
      </c>
    </row>
    <row r="15" spans="2:9" ht="13.8" customHeight="1" x14ac:dyDescent="0.3">
      <c r="B15" s="54" t="s">
        <v>254</v>
      </c>
      <c r="C15" s="52" t="s">
        <v>255</v>
      </c>
      <c r="D15" s="53">
        <v>7252.54</v>
      </c>
      <c r="E15" s="53">
        <v>3423.36</v>
      </c>
      <c r="G15" s="40" t="str">
        <f t="shared" si="0"/>
        <v>060-Avery County</v>
      </c>
      <c r="H15" s="55">
        <f t="shared" si="1"/>
        <v>7252.54</v>
      </c>
      <c r="I15" s="55">
        <f t="shared" si="2"/>
        <v>3423.36</v>
      </c>
    </row>
    <row r="16" spans="2:9" ht="13.8" customHeight="1" x14ac:dyDescent="0.3">
      <c r="B16" s="54" t="s">
        <v>256</v>
      </c>
      <c r="C16" s="52" t="s">
        <v>257</v>
      </c>
      <c r="D16" s="53">
        <v>5705.57</v>
      </c>
      <c r="E16" s="53">
        <v>4342.99</v>
      </c>
      <c r="G16" s="40" t="str">
        <f t="shared" si="0"/>
        <v>070-Beaufort County</v>
      </c>
      <c r="H16" s="55">
        <f t="shared" si="1"/>
        <v>5705.57</v>
      </c>
      <c r="I16" s="55">
        <f t="shared" si="2"/>
        <v>4342.99</v>
      </c>
    </row>
    <row r="17" spans="2:9" ht="13.8" customHeight="1" x14ac:dyDescent="0.3">
      <c r="B17" s="54" t="s">
        <v>258</v>
      </c>
      <c r="C17" s="52" t="s">
        <v>259</v>
      </c>
      <c r="D17" s="53">
        <v>7683.76</v>
      </c>
      <c r="E17" s="53">
        <v>4407.12</v>
      </c>
      <c r="G17" s="40" t="str">
        <f t="shared" si="0"/>
        <v>080-Bertie County</v>
      </c>
      <c r="H17" s="55">
        <f t="shared" si="1"/>
        <v>7683.76</v>
      </c>
      <c r="I17" s="55">
        <f t="shared" si="2"/>
        <v>4407.12</v>
      </c>
    </row>
    <row r="18" spans="2:9" ht="13.8" customHeight="1" x14ac:dyDescent="0.3">
      <c r="B18" s="54" t="s">
        <v>260</v>
      </c>
      <c r="C18" s="52" t="s">
        <v>261</v>
      </c>
      <c r="D18" s="53">
        <v>6480.55</v>
      </c>
      <c r="E18" s="53">
        <v>4464.16</v>
      </c>
      <c r="G18" s="40" t="str">
        <f t="shared" si="0"/>
        <v>090-Bladen County</v>
      </c>
      <c r="H18" s="55">
        <f t="shared" si="1"/>
        <v>6480.55</v>
      </c>
      <c r="I18" s="55">
        <f t="shared" si="2"/>
        <v>4464.16</v>
      </c>
    </row>
    <row r="19" spans="2:9" ht="13.8" customHeight="1" x14ac:dyDescent="0.3">
      <c r="B19" s="54" t="s">
        <v>262</v>
      </c>
      <c r="C19" s="52" t="s">
        <v>263</v>
      </c>
      <c r="D19" s="53">
        <v>5489.3899999999994</v>
      </c>
      <c r="E19" s="53">
        <v>4464.16</v>
      </c>
      <c r="G19" s="40" t="str">
        <f t="shared" si="0"/>
        <v>100-Brunswick County</v>
      </c>
      <c r="H19" s="55">
        <f t="shared" si="1"/>
        <v>5489.3899999999994</v>
      </c>
      <c r="I19" s="55">
        <f t="shared" si="2"/>
        <v>4464.16</v>
      </c>
    </row>
    <row r="20" spans="2:9" ht="13.8" customHeight="1" x14ac:dyDescent="0.3">
      <c r="B20" s="54" t="s">
        <v>264</v>
      </c>
      <c r="C20" s="52" t="s">
        <v>265</v>
      </c>
      <c r="D20" s="53">
        <v>5432.1399999999994</v>
      </c>
      <c r="E20" s="53">
        <v>4342.26</v>
      </c>
      <c r="G20" s="40" t="str">
        <f t="shared" si="0"/>
        <v>110-Buncombe County</v>
      </c>
      <c r="H20" s="55">
        <f t="shared" si="1"/>
        <v>5432.1399999999994</v>
      </c>
      <c r="I20" s="55">
        <f t="shared" si="2"/>
        <v>4342.26</v>
      </c>
    </row>
    <row r="21" spans="2:9" ht="13.8" customHeight="1" x14ac:dyDescent="0.3">
      <c r="B21" s="54" t="s">
        <v>266</v>
      </c>
      <c r="C21" s="52" t="s">
        <v>267</v>
      </c>
      <c r="D21" s="53">
        <v>5437.5</v>
      </c>
      <c r="E21" s="53">
        <v>4464.16</v>
      </c>
      <c r="G21" s="40" t="str">
        <f t="shared" si="0"/>
        <v>111-Asheville City</v>
      </c>
      <c r="H21" s="55">
        <f t="shared" si="1"/>
        <v>5437.5</v>
      </c>
      <c r="I21" s="55">
        <f t="shared" si="2"/>
        <v>4464.16</v>
      </c>
    </row>
    <row r="22" spans="2:9" ht="13.8" customHeight="1" x14ac:dyDescent="0.3">
      <c r="B22" s="54" t="s">
        <v>268</v>
      </c>
      <c r="C22" s="52" t="s">
        <v>269</v>
      </c>
      <c r="D22" s="53">
        <v>5876.69</v>
      </c>
      <c r="E22" s="53">
        <v>3818.51</v>
      </c>
      <c r="G22" s="40" t="str">
        <f t="shared" si="0"/>
        <v>120-Burke County</v>
      </c>
      <c r="H22" s="55">
        <f t="shared" si="1"/>
        <v>5876.69</v>
      </c>
      <c r="I22" s="55">
        <f t="shared" si="2"/>
        <v>3818.51</v>
      </c>
    </row>
    <row r="23" spans="2:9" ht="13.8" customHeight="1" x14ac:dyDescent="0.3">
      <c r="B23" s="54" t="s">
        <v>270</v>
      </c>
      <c r="C23" s="52" t="s">
        <v>271</v>
      </c>
      <c r="D23" s="53">
        <v>5315.15</v>
      </c>
      <c r="E23" s="53">
        <v>4464.16</v>
      </c>
      <c r="G23" s="40" t="str">
        <f t="shared" si="0"/>
        <v>130-Cabarrus County</v>
      </c>
      <c r="H23" s="55">
        <f t="shared" si="1"/>
        <v>5315.15</v>
      </c>
      <c r="I23" s="55">
        <f t="shared" si="2"/>
        <v>4464.16</v>
      </c>
    </row>
    <row r="24" spans="2:9" ht="13.8" customHeight="1" x14ac:dyDescent="0.3">
      <c r="B24" s="54" t="s">
        <v>272</v>
      </c>
      <c r="C24" s="52" t="s">
        <v>273</v>
      </c>
      <c r="D24" s="53">
        <v>5292.28</v>
      </c>
      <c r="E24" s="53">
        <v>4464.16</v>
      </c>
      <c r="G24" s="40" t="str">
        <f t="shared" si="0"/>
        <v>132-Kannapolis City</v>
      </c>
      <c r="H24" s="55">
        <f t="shared" si="1"/>
        <v>5292.28</v>
      </c>
      <c r="I24" s="55">
        <f t="shared" si="2"/>
        <v>4464.16</v>
      </c>
    </row>
    <row r="25" spans="2:9" ht="13.8" customHeight="1" x14ac:dyDescent="0.3">
      <c r="B25" s="54" t="s">
        <v>274</v>
      </c>
      <c r="C25" s="52" t="s">
        <v>275</v>
      </c>
      <c r="D25" s="53">
        <v>5913.29</v>
      </c>
      <c r="E25" s="53">
        <v>4434.2</v>
      </c>
      <c r="G25" s="40" t="str">
        <f t="shared" si="0"/>
        <v>140-Caldwell County</v>
      </c>
      <c r="H25" s="55">
        <f t="shared" si="1"/>
        <v>5913.29</v>
      </c>
      <c r="I25" s="55">
        <f t="shared" si="2"/>
        <v>4434.2</v>
      </c>
    </row>
    <row r="26" spans="2:9" ht="13.8" customHeight="1" x14ac:dyDescent="0.3">
      <c r="B26" s="54" t="s">
        <v>276</v>
      </c>
      <c r="C26" s="52" t="s">
        <v>277</v>
      </c>
      <c r="D26" s="53">
        <v>7163.1399999999994</v>
      </c>
      <c r="E26" s="53">
        <v>4464.16</v>
      </c>
      <c r="G26" s="40" t="str">
        <f t="shared" si="0"/>
        <v>150-Camden County</v>
      </c>
      <c r="H26" s="55">
        <f t="shared" si="1"/>
        <v>7163.1399999999994</v>
      </c>
      <c r="I26" s="55">
        <f t="shared" si="2"/>
        <v>4464.16</v>
      </c>
    </row>
    <row r="27" spans="2:9" ht="13.8" customHeight="1" x14ac:dyDescent="0.3">
      <c r="B27" s="54" t="s">
        <v>278</v>
      </c>
      <c r="C27" s="52" t="s">
        <v>279</v>
      </c>
      <c r="D27" s="53">
        <v>5495.78</v>
      </c>
      <c r="E27" s="53">
        <v>4464.16</v>
      </c>
      <c r="G27" s="40" t="str">
        <f t="shared" si="0"/>
        <v>160-Carteret County</v>
      </c>
      <c r="H27" s="55">
        <f t="shared" si="1"/>
        <v>5495.78</v>
      </c>
      <c r="I27" s="55">
        <f t="shared" si="2"/>
        <v>4464.16</v>
      </c>
    </row>
    <row r="28" spans="2:9" ht="13.8" customHeight="1" x14ac:dyDescent="0.3">
      <c r="B28" s="54" t="s">
        <v>280</v>
      </c>
      <c r="C28" s="52" t="s">
        <v>281</v>
      </c>
      <c r="D28" s="53">
        <v>7020.21</v>
      </c>
      <c r="E28" s="53">
        <v>3679.62</v>
      </c>
      <c r="G28" s="40" t="str">
        <f t="shared" si="0"/>
        <v>170-Caswell County</v>
      </c>
      <c r="H28" s="55">
        <f t="shared" si="1"/>
        <v>7020.21</v>
      </c>
      <c r="I28" s="55">
        <f t="shared" si="2"/>
        <v>3679.62</v>
      </c>
    </row>
    <row r="29" spans="2:9" ht="13.8" customHeight="1" x14ac:dyDescent="0.3">
      <c r="B29" s="54" t="s">
        <v>282</v>
      </c>
      <c r="C29" s="52" t="s">
        <v>283</v>
      </c>
      <c r="D29" s="53">
        <v>5415.03</v>
      </c>
      <c r="E29" s="53">
        <v>4464.16</v>
      </c>
      <c r="G29" s="40" t="str">
        <f t="shared" si="0"/>
        <v>180-Catawba County</v>
      </c>
      <c r="H29" s="55">
        <f t="shared" si="1"/>
        <v>5415.03</v>
      </c>
      <c r="I29" s="55">
        <f t="shared" si="2"/>
        <v>4464.16</v>
      </c>
    </row>
    <row r="30" spans="2:9" ht="13.8" customHeight="1" x14ac:dyDescent="0.3">
      <c r="B30" s="54" t="s">
        <v>284</v>
      </c>
      <c r="C30" s="52" t="s">
        <v>285</v>
      </c>
      <c r="D30" s="53">
        <v>5381.65</v>
      </c>
      <c r="E30" s="53">
        <v>4464.16</v>
      </c>
      <c r="G30" s="40" t="str">
        <f t="shared" si="0"/>
        <v>181-Hickory City</v>
      </c>
      <c r="H30" s="55">
        <f t="shared" si="1"/>
        <v>5381.65</v>
      </c>
      <c r="I30" s="55">
        <f t="shared" si="2"/>
        <v>4464.16</v>
      </c>
    </row>
    <row r="31" spans="2:9" ht="13.8" customHeight="1" x14ac:dyDescent="0.3">
      <c r="B31" s="54" t="s">
        <v>286</v>
      </c>
      <c r="C31" s="52" t="s">
        <v>287</v>
      </c>
      <c r="D31" s="53">
        <v>5227.17</v>
      </c>
      <c r="E31" s="53">
        <v>4385.25</v>
      </c>
      <c r="G31" s="40" t="str">
        <f t="shared" si="0"/>
        <v>182-Newton-Conover City</v>
      </c>
      <c r="H31" s="55">
        <f t="shared" si="1"/>
        <v>5227.17</v>
      </c>
      <c r="I31" s="55">
        <f t="shared" si="2"/>
        <v>4385.25</v>
      </c>
    </row>
    <row r="32" spans="2:9" ht="13.8" customHeight="1" x14ac:dyDescent="0.3">
      <c r="B32" s="54" t="s">
        <v>288</v>
      </c>
      <c r="C32" s="52" t="s">
        <v>289</v>
      </c>
      <c r="D32" s="53">
        <v>5464.71</v>
      </c>
      <c r="E32" s="53">
        <v>4464.16</v>
      </c>
      <c r="G32" s="40" t="str">
        <f t="shared" si="0"/>
        <v>190-Chatham County</v>
      </c>
      <c r="H32" s="55">
        <f t="shared" si="1"/>
        <v>5464.71</v>
      </c>
      <c r="I32" s="55">
        <f t="shared" si="2"/>
        <v>4464.16</v>
      </c>
    </row>
    <row r="33" spans="2:9" ht="13.8" customHeight="1" x14ac:dyDescent="0.3">
      <c r="B33" s="54" t="s">
        <v>290</v>
      </c>
      <c r="C33" s="52" t="s">
        <v>291</v>
      </c>
      <c r="D33" s="53">
        <v>6674.46</v>
      </c>
      <c r="E33" s="53">
        <v>3475.62</v>
      </c>
      <c r="G33" s="40" t="str">
        <f t="shared" si="0"/>
        <v>200-Cherokee County</v>
      </c>
      <c r="H33" s="55">
        <f t="shared" si="1"/>
        <v>6674.46</v>
      </c>
      <c r="I33" s="55">
        <f t="shared" si="2"/>
        <v>3475.62</v>
      </c>
    </row>
    <row r="34" spans="2:9" ht="13.8" customHeight="1" x14ac:dyDescent="0.3">
      <c r="B34" s="54" t="s">
        <v>292</v>
      </c>
      <c r="C34" s="52" t="s">
        <v>293</v>
      </c>
      <c r="D34" s="53">
        <v>7100.3099999999995</v>
      </c>
      <c r="E34" s="53">
        <v>4464.16</v>
      </c>
      <c r="G34" s="40" t="str">
        <f t="shared" si="0"/>
        <v>210-Chowan County</v>
      </c>
      <c r="H34" s="55">
        <f t="shared" si="1"/>
        <v>7100.3099999999995</v>
      </c>
      <c r="I34" s="55">
        <f t="shared" si="2"/>
        <v>4464.16</v>
      </c>
    </row>
    <row r="35" spans="2:9" ht="13.8" customHeight="1" x14ac:dyDescent="0.3">
      <c r="B35" s="54" t="s">
        <v>294</v>
      </c>
      <c r="C35" s="52" t="s">
        <v>295</v>
      </c>
      <c r="D35" s="53">
        <v>7753.51</v>
      </c>
      <c r="E35" s="53">
        <v>3816.51</v>
      </c>
      <c r="G35" s="40" t="str">
        <f t="shared" si="0"/>
        <v>220-Clay County</v>
      </c>
      <c r="H35" s="55">
        <f t="shared" si="1"/>
        <v>7753.51</v>
      </c>
      <c r="I35" s="55">
        <f t="shared" si="2"/>
        <v>3816.51</v>
      </c>
    </row>
    <row r="36" spans="2:9" ht="13.8" customHeight="1" x14ac:dyDescent="0.3">
      <c r="B36" s="54" t="s">
        <v>296</v>
      </c>
      <c r="C36" s="52" t="s">
        <v>297</v>
      </c>
      <c r="D36" s="53">
        <v>5949.1399999999994</v>
      </c>
      <c r="E36" s="53">
        <v>4090.94</v>
      </c>
      <c r="G36" s="40" t="str">
        <f t="shared" si="0"/>
        <v>230-Cleveland County</v>
      </c>
      <c r="H36" s="55">
        <f t="shared" si="1"/>
        <v>5949.1399999999994</v>
      </c>
      <c r="I36" s="55">
        <f t="shared" si="2"/>
        <v>4090.94</v>
      </c>
    </row>
    <row r="37" spans="2:9" ht="13.8" customHeight="1" x14ac:dyDescent="0.3">
      <c r="B37" s="54" t="s">
        <v>298</v>
      </c>
      <c r="C37" s="52" t="s">
        <v>299</v>
      </c>
      <c r="D37" s="53">
        <v>6440.71</v>
      </c>
      <c r="E37" s="53">
        <v>4464.16</v>
      </c>
      <c r="G37" s="40" t="str">
        <f t="shared" si="0"/>
        <v>240-Columbus County</v>
      </c>
      <c r="H37" s="55">
        <f t="shared" si="1"/>
        <v>6440.71</v>
      </c>
      <c r="I37" s="55">
        <f t="shared" si="2"/>
        <v>4464.16</v>
      </c>
    </row>
    <row r="38" spans="2:9" ht="13.8" customHeight="1" x14ac:dyDescent="0.3">
      <c r="B38" s="54" t="s">
        <v>300</v>
      </c>
      <c r="C38" s="52" t="s">
        <v>301</v>
      </c>
      <c r="D38" s="53">
        <v>6634.15</v>
      </c>
      <c r="E38" s="53">
        <v>4464.16</v>
      </c>
      <c r="G38" s="40" t="str">
        <f t="shared" si="0"/>
        <v>241-Whiteville City</v>
      </c>
      <c r="H38" s="55">
        <f t="shared" si="1"/>
        <v>6634.15</v>
      </c>
      <c r="I38" s="55">
        <f t="shared" si="2"/>
        <v>4464.16</v>
      </c>
    </row>
    <row r="39" spans="2:9" ht="13.8" customHeight="1" x14ac:dyDescent="0.3">
      <c r="B39" s="54" t="s">
        <v>302</v>
      </c>
      <c r="C39" s="52" t="s">
        <v>303</v>
      </c>
      <c r="D39" s="53">
        <v>5434.87</v>
      </c>
      <c r="E39" s="53">
        <v>4464.16</v>
      </c>
      <c r="G39" s="40" t="str">
        <f t="shared" si="0"/>
        <v>250-Craven County</v>
      </c>
      <c r="H39" s="55">
        <f t="shared" si="1"/>
        <v>5434.87</v>
      </c>
      <c r="I39" s="55">
        <f t="shared" si="2"/>
        <v>4464.16</v>
      </c>
    </row>
    <row r="40" spans="2:9" ht="13.8" customHeight="1" x14ac:dyDescent="0.3">
      <c r="B40" s="54" t="s">
        <v>304</v>
      </c>
      <c r="C40" s="52" t="s">
        <v>305</v>
      </c>
      <c r="D40" s="53">
        <v>5502.03</v>
      </c>
      <c r="E40" s="53">
        <v>4164.32</v>
      </c>
      <c r="G40" s="40" t="str">
        <f t="shared" si="0"/>
        <v>260-Cumberland County</v>
      </c>
      <c r="H40" s="55">
        <f t="shared" si="1"/>
        <v>5502.03</v>
      </c>
      <c r="I40" s="55">
        <f t="shared" si="2"/>
        <v>4164.32</v>
      </c>
    </row>
    <row r="41" spans="2:9" ht="13.8" customHeight="1" x14ac:dyDescent="0.3">
      <c r="B41" s="54" t="s">
        <v>306</v>
      </c>
      <c r="C41" s="52" t="s">
        <v>307</v>
      </c>
      <c r="D41" s="53">
        <v>5777.3</v>
      </c>
      <c r="E41" s="53">
        <v>4464.16</v>
      </c>
      <c r="G41" s="40" t="str">
        <f t="shared" si="0"/>
        <v>270-Currituck County</v>
      </c>
      <c r="H41" s="55">
        <f t="shared" si="1"/>
        <v>5777.3</v>
      </c>
      <c r="I41" s="55">
        <f t="shared" si="2"/>
        <v>4464.16</v>
      </c>
    </row>
    <row r="42" spans="2:9" ht="13.8" customHeight="1" x14ac:dyDescent="0.3">
      <c r="B42" s="54" t="s">
        <v>308</v>
      </c>
      <c r="C42" s="52" t="s">
        <v>309</v>
      </c>
      <c r="D42" s="53">
        <v>5780.65</v>
      </c>
      <c r="E42" s="53">
        <v>4464.16</v>
      </c>
      <c r="G42" s="40" t="str">
        <f t="shared" si="0"/>
        <v>280-Dare County</v>
      </c>
      <c r="H42" s="55">
        <f t="shared" si="1"/>
        <v>5780.65</v>
      </c>
      <c r="I42" s="55">
        <f t="shared" si="2"/>
        <v>4464.16</v>
      </c>
    </row>
    <row r="43" spans="2:9" ht="13.8" customHeight="1" x14ac:dyDescent="0.3">
      <c r="B43" s="54" t="s">
        <v>310</v>
      </c>
      <c r="C43" s="52" t="s">
        <v>311</v>
      </c>
      <c r="D43" s="53">
        <v>5475.33</v>
      </c>
      <c r="E43" s="53">
        <v>4383.3599999999997</v>
      </c>
      <c r="G43" s="40" t="str">
        <f t="shared" si="0"/>
        <v>290-Davidson County</v>
      </c>
      <c r="H43" s="55">
        <f t="shared" si="1"/>
        <v>5475.33</v>
      </c>
      <c r="I43" s="55">
        <f t="shared" si="2"/>
        <v>4383.3599999999997</v>
      </c>
    </row>
    <row r="44" spans="2:9" ht="13.8" customHeight="1" x14ac:dyDescent="0.3">
      <c r="B44" s="54" t="s">
        <v>312</v>
      </c>
      <c r="C44" s="52" t="s">
        <v>313</v>
      </c>
      <c r="D44" s="53">
        <v>5869.49</v>
      </c>
      <c r="E44" s="53">
        <v>4258.79</v>
      </c>
      <c r="G44" s="40" t="str">
        <f t="shared" si="0"/>
        <v>291-Lexington City</v>
      </c>
      <c r="H44" s="55">
        <f t="shared" si="1"/>
        <v>5869.49</v>
      </c>
      <c r="I44" s="55">
        <f t="shared" si="2"/>
        <v>4258.79</v>
      </c>
    </row>
    <row r="45" spans="2:9" ht="13.8" customHeight="1" x14ac:dyDescent="0.3">
      <c r="B45" s="54" t="s">
        <v>314</v>
      </c>
      <c r="C45" s="52" t="s">
        <v>315</v>
      </c>
      <c r="D45" s="53">
        <v>5925.58</v>
      </c>
      <c r="E45" s="53">
        <v>4464.16</v>
      </c>
      <c r="G45" s="40" t="str">
        <f t="shared" si="0"/>
        <v>292-Thomasville City</v>
      </c>
      <c r="H45" s="55">
        <f t="shared" si="1"/>
        <v>5925.58</v>
      </c>
      <c r="I45" s="55">
        <f t="shared" si="2"/>
        <v>4464.16</v>
      </c>
    </row>
    <row r="46" spans="2:9" ht="13.8" customHeight="1" x14ac:dyDescent="0.3">
      <c r="B46" s="54" t="s">
        <v>316</v>
      </c>
      <c r="C46" s="52" t="s">
        <v>317</v>
      </c>
      <c r="D46" s="53">
        <v>5527.9</v>
      </c>
      <c r="E46" s="53">
        <v>3916.72</v>
      </c>
      <c r="G46" s="40" t="str">
        <f t="shared" si="0"/>
        <v>300-Davie County</v>
      </c>
      <c r="H46" s="55">
        <f t="shared" si="1"/>
        <v>5527.9</v>
      </c>
      <c r="I46" s="55">
        <f t="shared" si="2"/>
        <v>3916.72</v>
      </c>
    </row>
    <row r="47" spans="2:9" ht="13.8" customHeight="1" x14ac:dyDescent="0.3">
      <c r="B47" s="54" t="s">
        <v>318</v>
      </c>
      <c r="C47" s="52" t="s">
        <v>319</v>
      </c>
      <c r="D47" s="53">
        <v>5931.16</v>
      </c>
      <c r="E47" s="53">
        <v>4464.16</v>
      </c>
      <c r="G47" s="40" t="str">
        <f t="shared" si="0"/>
        <v>310-Duplin County</v>
      </c>
      <c r="H47" s="55">
        <f t="shared" si="1"/>
        <v>5931.16</v>
      </c>
      <c r="I47" s="55">
        <f t="shared" si="2"/>
        <v>4464.16</v>
      </c>
    </row>
    <row r="48" spans="2:9" ht="13.8" customHeight="1" x14ac:dyDescent="0.3">
      <c r="B48" s="54" t="s">
        <v>320</v>
      </c>
      <c r="C48" s="52" t="s">
        <v>321</v>
      </c>
      <c r="D48" s="53">
        <v>5506.61</v>
      </c>
      <c r="E48" s="53">
        <v>4338.4399999999996</v>
      </c>
      <c r="G48" s="40" t="str">
        <f t="shared" si="0"/>
        <v>320-Durham Public</v>
      </c>
      <c r="H48" s="55">
        <f t="shared" si="1"/>
        <v>5506.61</v>
      </c>
      <c r="I48" s="55">
        <f t="shared" si="2"/>
        <v>4338.4399999999996</v>
      </c>
    </row>
    <row r="49" spans="2:9" ht="13.8" customHeight="1" x14ac:dyDescent="0.3">
      <c r="B49" s="54" t="s">
        <v>322</v>
      </c>
      <c r="C49" s="52" t="s">
        <v>323</v>
      </c>
      <c r="D49" s="53">
        <v>6408.21</v>
      </c>
      <c r="E49" s="53">
        <v>4464.16</v>
      </c>
      <c r="G49" s="40" t="str">
        <f t="shared" si="0"/>
        <v>330-Edgecombe County</v>
      </c>
      <c r="H49" s="55">
        <f t="shared" si="1"/>
        <v>6408.21</v>
      </c>
      <c r="I49" s="55">
        <f t="shared" si="2"/>
        <v>4464.16</v>
      </c>
    </row>
    <row r="50" spans="2:9" ht="13.8" customHeight="1" x14ac:dyDescent="0.3">
      <c r="B50" s="54" t="s">
        <v>324</v>
      </c>
      <c r="C50" s="52" t="s">
        <v>325</v>
      </c>
      <c r="D50" s="53">
        <v>5416.71</v>
      </c>
      <c r="E50" s="53">
        <v>4464.16</v>
      </c>
      <c r="G50" s="40" t="str">
        <f t="shared" si="0"/>
        <v>340-Forsyth County</v>
      </c>
      <c r="H50" s="55">
        <f t="shared" si="1"/>
        <v>5416.71</v>
      </c>
      <c r="I50" s="55">
        <f t="shared" si="2"/>
        <v>4464.16</v>
      </c>
    </row>
    <row r="51" spans="2:9" ht="13.8" customHeight="1" x14ac:dyDescent="0.3">
      <c r="B51" s="54" t="s">
        <v>326</v>
      </c>
      <c r="C51" s="175" t="s">
        <v>327</v>
      </c>
      <c r="D51" s="53">
        <v>5967.2</v>
      </c>
      <c r="E51" s="53">
        <v>4464.16</v>
      </c>
      <c r="G51" s="40" t="str">
        <f t="shared" si="0"/>
        <v>350-Franklin County</v>
      </c>
      <c r="H51" s="55">
        <f t="shared" si="1"/>
        <v>5967.2</v>
      </c>
      <c r="I51" s="55">
        <f t="shared" si="2"/>
        <v>4464.16</v>
      </c>
    </row>
    <row r="52" spans="2:9" ht="13.8" customHeight="1" x14ac:dyDescent="0.3">
      <c r="B52" s="54" t="s">
        <v>328</v>
      </c>
      <c r="C52" s="52" t="s">
        <v>329</v>
      </c>
      <c r="D52" s="53">
        <v>5343.74</v>
      </c>
      <c r="E52" s="53">
        <v>4318.8999999999996</v>
      </c>
      <c r="G52" s="40" t="str">
        <f t="shared" si="0"/>
        <v>360-Gaston County</v>
      </c>
      <c r="H52" s="55">
        <f t="shared" si="1"/>
        <v>5343.74</v>
      </c>
      <c r="I52" s="55">
        <f t="shared" si="2"/>
        <v>4318.8999999999996</v>
      </c>
    </row>
    <row r="53" spans="2:9" ht="13.8" customHeight="1" x14ac:dyDescent="0.3">
      <c r="B53" s="54" t="s">
        <v>330</v>
      </c>
      <c r="C53" s="52" t="s">
        <v>331</v>
      </c>
      <c r="D53" s="53">
        <v>7661.8899999999994</v>
      </c>
      <c r="E53" s="53">
        <v>3834.14</v>
      </c>
      <c r="G53" s="40" t="str">
        <f t="shared" si="0"/>
        <v>370-Gates County</v>
      </c>
      <c r="H53" s="55">
        <f t="shared" si="1"/>
        <v>7661.8899999999994</v>
      </c>
      <c r="I53" s="55">
        <f t="shared" si="2"/>
        <v>3834.14</v>
      </c>
    </row>
    <row r="54" spans="2:9" ht="13.8" customHeight="1" x14ac:dyDescent="0.3">
      <c r="B54" s="54" t="s">
        <v>332</v>
      </c>
      <c r="C54" s="52" t="s">
        <v>333</v>
      </c>
      <c r="D54" s="53">
        <v>7962.46</v>
      </c>
      <c r="E54" s="53">
        <v>3977.16</v>
      </c>
      <c r="G54" s="40" t="str">
        <f t="shared" si="0"/>
        <v>380-Graham County</v>
      </c>
      <c r="H54" s="55">
        <f t="shared" si="1"/>
        <v>7962.46</v>
      </c>
      <c r="I54" s="55">
        <f t="shared" si="2"/>
        <v>3977.16</v>
      </c>
    </row>
    <row r="55" spans="2:9" ht="13.8" customHeight="1" x14ac:dyDescent="0.3">
      <c r="B55" s="54" t="s">
        <v>334</v>
      </c>
      <c r="C55" s="52" t="s">
        <v>335</v>
      </c>
      <c r="D55" s="53">
        <v>5977.38</v>
      </c>
      <c r="E55" s="53">
        <v>4370.1400000000003</v>
      </c>
      <c r="G55" s="40" t="str">
        <f t="shared" si="0"/>
        <v>390-Granville County</v>
      </c>
      <c r="H55" s="55">
        <f t="shared" si="1"/>
        <v>5977.38</v>
      </c>
      <c r="I55" s="55">
        <f t="shared" si="2"/>
        <v>4370.1400000000003</v>
      </c>
    </row>
    <row r="56" spans="2:9" ht="13.8" customHeight="1" x14ac:dyDescent="0.3">
      <c r="B56" s="54" t="s">
        <v>336</v>
      </c>
      <c r="C56" s="52" t="s">
        <v>337</v>
      </c>
      <c r="D56" s="53">
        <v>6964.5599999999995</v>
      </c>
      <c r="E56" s="53">
        <v>4464.16</v>
      </c>
      <c r="G56" s="40" t="str">
        <f t="shared" si="0"/>
        <v>400-Greene County</v>
      </c>
      <c r="H56" s="55">
        <f t="shared" si="1"/>
        <v>6964.5599999999995</v>
      </c>
      <c r="I56" s="55">
        <f t="shared" si="2"/>
        <v>4464.16</v>
      </c>
    </row>
    <row r="57" spans="2:9" ht="13.8" customHeight="1" x14ac:dyDescent="0.3">
      <c r="B57" s="54" t="s">
        <v>338</v>
      </c>
      <c r="C57" s="52" t="s">
        <v>339</v>
      </c>
      <c r="D57" s="53">
        <v>5394.76</v>
      </c>
      <c r="E57" s="53">
        <v>4417.09</v>
      </c>
      <c r="G57" s="40" t="str">
        <f t="shared" si="0"/>
        <v>410-Guilford County</v>
      </c>
      <c r="H57" s="55">
        <f t="shared" si="1"/>
        <v>5394.76</v>
      </c>
      <c r="I57" s="55">
        <f t="shared" si="2"/>
        <v>4417.09</v>
      </c>
    </row>
    <row r="58" spans="2:9" ht="13.8" customHeight="1" x14ac:dyDescent="0.3">
      <c r="B58" s="54" t="s">
        <v>340</v>
      </c>
      <c r="C58" s="52" t="s">
        <v>341</v>
      </c>
      <c r="D58" s="53">
        <v>7226.2699999999995</v>
      </c>
      <c r="E58" s="53">
        <v>4261.76</v>
      </c>
      <c r="G58" s="40" t="str">
        <f t="shared" si="0"/>
        <v>420-Halifax County</v>
      </c>
      <c r="H58" s="55">
        <f t="shared" si="1"/>
        <v>7226.2699999999995</v>
      </c>
      <c r="I58" s="55">
        <f t="shared" si="2"/>
        <v>4261.76</v>
      </c>
    </row>
    <row r="59" spans="2:9" ht="13.8" customHeight="1" x14ac:dyDescent="0.3">
      <c r="B59" s="54" t="s">
        <v>342</v>
      </c>
      <c r="C59" s="52" t="s">
        <v>343</v>
      </c>
      <c r="D59" s="53">
        <v>6080.74</v>
      </c>
      <c r="E59" s="53">
        <v>4115.58</v>
      </c>
      <c r="G59" s="40" t="str">
        <f t="shared" si="0"/>
        <v>421-Roanoke Rapids City</v>
      </c>
      <c r="H59" s="55">
        <f t="shared" si="1"/>
        <v>6080.74</v>
      </c>
      <c r="I59" s="55">
        <f t="shared" si="2"/>
        <v>4115.58</v>
      </c>
    </row>
    <row r="60" spans="2:9" ht="13.8" customHeight="1" x14ac:dyDescent="0.3">
      <c r="B60" s="54" t="s">
        <v>344</v>
      </c>
      <c r="C60" s="52" t="s">
        <v>345</v>
      </c>
      <c r="D60" s="53">
        <v>7358.72</v>
      </c>
      <c r="E60" s="53">
        <v>4464.16</v>
      </c>
      <c r="G60" s="40" t="str">
        <f t="shared" si="0"/>
        <v>422-Weldon City</v>
      </c>
      <c r="H60" s="55">
        <f t="shared" si="1"/>
        <v>7358.72</v>
      </c>
      <c r="I60" s="55">
        <f t="shared" si="2"/>
        <v>4464.16</v>
      </c>
    </row>
    <row r="61" spans="2:9" ht="13.8" customHeight="1" x14ac:dyDescent="0.3">
      <c r="B61" s="54" t="s">
        <v>346</v>
      </c>
      <c r="C61" s="52" t="s">
        <v>347</v>
      </c>
      <c r="D61" s="53">
        <v>5725.48</v>
      </c>
      <c r="E61" s="53">
        <v>4464.16</v>
      </c>
      <c r="G61" s="40" t="str">
        <f t="shared" si="0"/>
        <v>430-Harnett County</v>
      </c>
      <c r="H61" s="55">
        <f t="shared" si="1"/>
        <v>5725.48</v>
      </c>
      <c r="I61" s="55">
        <f t="shared" si="2"/>
        <v>4464.16</v>
      </c>
    </row>
    <row r="62" spans="2:9" ht="13.8" customHeight="1" x14ac:dyDescent="0.3">
      <c r="B62" s="54" t="s">
        <v>348</v>
      </c>
      <c r="C62" s="52" t="s">
        <v>349</v>
      </c>
      <c r="D62" s="53">
        <v>5503.38</v>
      </c>
      <c r="E62" s="53">
        <v>3545.39</v>
      </c>
      <c r="G62" s="40" t="str">
        <f t="shared" si="0"/>
        <v>440-Haywood County</v>
      </c>
      <c r="H62" s="55">
        <f t="shared" si="1"/>
        <v>5503.38</v>
      </c>
      <c r="I62" s="55">
        <f t="shared" si="2"/>
        <v>3545.39</v>
      </c>
    </row>
    <row r="63" spans="2:9" ht="13.8" customHeight="1" x14ac:dyDescent="0.3">
      <c r="B63" s="54" t="s">
        <v>350</v>
      </c>
      <c r="C63" s="52" t="s">
        <v>351</v>
      </c>
      <c r="D63" s="53">
        <v>5369.8499999999995</v>
      </c>
      <c r="E63" s="53">
        <v>4412.26</v>
      </c>
      <c r="G63" s="40" t="str">
        <f t="shared" si="0"/>
        <v>450-Henderson County</v>
      </c>
      <c r="H63" s="55">
        <f t="shared" si="1"/>
        <v>5369.8499999999995</v>
      </c>
      <c r="I63" s="55">
        <f t="shared" si="2"/>
        <v>4412.26</v>
      </c>
    </row>
    <row r="64" spans="2:9" ht="13.8" customHeight="1" x14ac:dyDescent="0.3">
      <c r="B64" s="54" t="s">
        <v>352</v>
      </c>
      <c r="C64" s="52" t="s">
        <v>353</v>
      </c>
      <c r="D64" s="53">
        <v>7431.46</v>
      </c>
      <c r="E64" s="53">
        <v>4109.32</v>
      </c>
      <c r="G64" s="40" t="str">
        <f t="shared" si="0"/>
        <v>460-Hertford County</v>
      </c>
      <c r="H64" s="55">
        <f t="shared" si="1"/>
        <v>7431.46</v>
      </c>
      <c r="I64" s="55">
        <f t="shared" si="2"/>
        <v>4109.32</v>
      </c>
    </row>
    <row r="65" spans="2:9" ht="13.8" customHeight="1" x14ac:dyDescent="0.3">
      <c r="B65" s="54" t="s">
        <v>354</v>
      </c>
      <c r="C65" s="52" t="s">
        <v>355</v>
      </c>
      <c r="D65" s="53">
        <v>6105.34</v>
      </c>
      <c r="E65" s="53">
        <v>4464.16</v>
      </c>
      <c r="G65" s="40" t="str">
        <f t="shared" si="0"/>
        <v>470-Hoke County</v>
      </c>
      <c r="H65" s="55">
        <f t="shared" si="1"/>
        <v>6105.34</v>
      </c>
      <c r="I65" s="55">
        <f t="shared" si="2"/>
        <v>4464.16</v>
      </c>
    </row>
    <row r="66" spans="2:9" ht="13.8" customHeight="1" x14ac:dyDescent="0.3">
      <c r="B66" s="54" t="s">
        <v>356</v>
      </c>
      <c r="C66" s="52" t="s">
        <v>357</v>
      </c>
      <c r="D66" s="53">
        <v>10890.56</v>
      </c>
      <c r="E66" s="53">
        <v>4351.1499999999996</v>
      </c>
      <c r="G66" s="40" t="str">
        <f t="shared" si="0"/>
        <v>480-Hyde County</v>
      </c>
      <c r="H66" s="55">
        <f t="shared" si="1"/>
        <v>10890.56</v>
      </c>
      <c r="I66" s="55">
        <f t="shared" si="2"/>
        <v>4351.1499999999996</v>
      </c>
    </row>
    <row r="67" spans="2:9" ht="13.8" customHeight="1" x14ac:dyDescent="0.3">
      <c r="B67" s="54" t="s">
        <v>358</v>
      </c>
      <c r="C67" s="52" t="s">
        <v>359</v>
      </c>
      <c r="D67" s="53">
        <v>5331.09</v>
      </c>
      <c r="E67" s="53">
        <v>4464.16</v>
      </c>
      <c r="G67" s="40" t="str">
        <f t="shared" si="0"/>
        <v>490-Iredell County</v>
      </c>
      <c r="H67" s="55">
        <f t="shared" si="1"/>
        <v>5331.09</v>
      </c>
      <c r="I67" s="55">
        <f t="shared" si="2"/>
        <v>4464.16</v>
      </c>
    </row>
    <row r="68" spans="2:9" ht="13.8" customHeight="1" x14ac:dyDescent="0.3">
      <c r="B68" s="54" t="s">
        <v>360</v>
      </c>
      <c r="C68" s="52" t="s">
        <v>361</v>
      </c>
      <c r="D68" s="53">
        <v>5119.6499999999996</v>
      </c>
      <c r="E68" s="53">
        <v>4372.83</v>
      </c>
      <c r="G68" s="40" t="str">
        <f t="shared" si="0"/>
        <v>491-Mooresville City</v>
      </c>
      <c r="H68" s="55">
        <f t="shared" si="1"/>
        <v>5119.6499999999996</v>
      </c>
      <c r="I68" s="55">
        <f t="shared" si="2"/>
        <v>4372.83</v>
      </c>
    </row>
    <row r="69" spans="2:9" ht="13.8" customHeight="1" x14ac:dyDescent="0.3">
      <c r="B69" s="54" t="s">
        <v>362</v>
      </c>
      <c r="C69" s="52" t="s">
        <v>363</v>
      </c>
      <c r="D69" s="53">
        <v>5658.18</v>
      </c>
      <c r="E69" s="53">
        <v>4348</v>
      </c>
      <c r="G69" s="40" t="str">
        <f t="shared" si="0"/>
        <v>500-Jackson County</v>
      </c>
      <c r="H69" s="55">
        <f t="shared" si="1"/>
        <v>5658.18</v>
      </c>
      <c r="I69" s="55">
        <f t="shared" si="2"/>
        <v>4348</v>
      </c>
    </row>
    <row r="70" spans="2:9" ht="13.8" customHeight="1" x14ac:dyDescent="0.3">
      <c r="B70" s="54" t="s">
        <v>364</v>
      </c>
      <c r="C70" s="52" t="s">
        <v>365</v>
      </c>
      <c r="D70" s="53">
        <v>5604.34</v>
      </c>
      <c r="E70" s="53">
        <v>3913.61</v>
      </c>
      <c r="G70" s="40" t="str">
        <f t="shared" si="0"/>
        <v>510-Johnston County</v>
      </c>
      <c r="H70" s="55">
        <f t="shared" si="1"/>
        <v>5604.34</v>
      </c>
      <c r="I70" s="55">
        <f t="shared" si="2"/>
        <v>3913.61</v>
      </c>
    </row>
    <row r="71" spans="2:9" ht="13.8" customHeight="1" x14ac:dyDescent="0.3">
      <c r="B71" s="54" t="s">
        <v>366</v>
      </c>
      <c r="C71" s="52" t="s">
        <v>367</v>
      </c>
      <c r="D71" s="53">
        <v>8815.06</v>
      </c>
      <c r="E71" s="53">
        <v>3779.48</v>
      </c>
      <c r="G71" s="40" t="str">
        <f t="shared" si="0"/>
        <v>520-Jones County</v>
      </c>
      <c r="H71" s="55">
        <f t="shared" si="1"/>
        <v>8815.06</v>
      </c>
      <c r="I71" s="55">
        <f t="shared" si="2"/>
        <v>3779.48</v>
      </c>
    </row>
    <row r="72" spans="2:9" ht="13.8" customHeight="1" x14ac:dyDescent="0.3">
      <c r="B72" s="54" t="s">
        <v>368</v>
      </c>
      <c r="C72" s="52" t="s">
        <v>369</v>
      </c>
      <c r="D72" s="53">
        <v>5424.7699999999995</v>
      </c>
      <c r="E72" s="53">
        <v>4464.16</v>
      </c>
      <c r="G72" s="40" t="str">
        <f t="shared" si="0"/>
        <v>530-Lee County</v>
      </c>
      <c r="H72" s="55">
        <f t="shared" si="1"/>
        <v>5424.7699999999995</v>
      </c>
      <c r="I72" s="55">
        <f t="shared" si="2"/>
        <v>4464.16</v>
      </c>
    </row>
    <row r="73" spans="2:9" ht="13.8" customHeight="1" x14ac:dyDescent="0.3">
      <c r="B73" s="54" t="s">
        <v>370</v>
      </c>
      <c r="C73" s="52" t="s">
        <v>371</v>
      </c>
      <c r="D73" s="53">
        <v>5898.36</v>
      </c>
      <c r="E73" s="53">
        <v>3578.95</v>
      </c>
      <c r="G73" s="40" t="str">
        <f t="shared" si="0"/>
        <v>540-Lenoir County</v>
      </c>
      <c r="H73" s="55">
        <f t="shared" si="1"/>
        <v>5898.36</v>
      </c>
      <c r="I73" s="55">
        <f t="shared" si="2"/>
        <v>3578.95</v>
      </c>
    </row>
    <row r="74" spans="2:9" ht="13.8" customHeight="1" x14ac:dyDescent="0.3">
      <c r="B74" s="54" t="s">
        <v>372</v>
      </c>
      <c r="C74" s="52" t="s">
        <v>373</v>
      </c>
      <c r="D74" s="53">
        <v>5378.0599999999995</v>
      </c>
      <c r="E74" s="53">
        <v>4464.16</v>
      </c>
      <c r="G74" s="40" t="str">
        <f t="shared" si="0"/>
        <v>550-Lincoln County</v>
      </c>
      <c r="H74" s="55">
        <f t="shared" si="1"/>
        <v>5378.0599999999995</v>
      </c>
      <c r="I74" s="55">
        <f t="shared" si="2"/>
        <v>4464.16</v>
      </c>
    </row>
    <row r="75" spans="2:9" ht="13.8" customHeight="1" x14ac:dyDescent="0.3">
      <c r="B75" s="54" t="s">
        <v>374</v>
      </c>
      <c r="C75" s="52" t="s">
        <v>375</v>
      </c>
      <c r="D75" s="53">
        <v>5734.45</v>
      </c>
      <c r="E75" s="53">
        <v>3830.28</v>
      </c>
      <c r="G75" s="40" t="str">
        <f t="shared" ref="G75:G124" si="3">B75&amp;"-"&amp;C75</f>
        <v>560-Macon County</v>
      </c>
      <c r="H75" s="55">
        <f t="shared" ref="H75:H124" si="4">D75</f>
        <v>5734.45</v>
      </c>
      <c r="I75" s="55">
        <f t="shared" ref="I75:I124" si="5">E75</f>
        <v>3830.28</v>
      </c>
    </row>
    <row r="76" spans="2:9" ht="13.8" customHeight="1" x14ac:dyDescent="0.3">
      <c r="B76" s="54" t="s">
        <v>376</v>
      </c>
      <c r="C76" s="52" t="s">
        <v>377</v>
      </c>
      <c r="D76" s="53">
        <v>7100.87</v>
      </c>
      <c r="E76" s="53">
        <v>3811.51</v>
      </c>
      <c r="G76" s="40" t="str">
        <f t="shared" si="3"/>
        <v>570-Madison County</v>
      </c>
      <c r="H76" s="55">
        <f t="shared" si="4"/>
        <v>7100.87</v>
      </c>
      <c r="I76" s="55">
        <f t="shared" si="5"/>
        <v>3811.51</v>
      </c>
    </row>
    <row r="77" spans="2:9" ht="13.8" customHeight="1" x14ac:dyDescent="0.3">
      <c r="B77" s="54" t="s">
        <v>378</v>
      </c>
      <c r="C77" s="52" t="s">
        <v>379</v>
      </c>
      <c r="D77" s="53">
        <v>6914.8099999999995</v>
      </c>
      <c r="E77" s="53">
        <v>3689.6</v>
      </c>
      <c r="G77" s="40" t="str">
        <f t="shared" si="3"/>
        <v>580-Martin County</v>
      </c>
      <c r="H77" s="55">
        <f t="shared" si="4"/>
        <v>6914.8099999999995</v>
      </c>
      <c r="I77" s="55">
        <f t="shared" si="5"/>
        <v>3689.6</v>
      </c>
    </row>
    <row r="78" spans="2:9" ht="13.8" customHeight="1" x14ac:dyDescent="0.3">
      <c r="B78" s="54" t="s">
        <v>380</v>
      </c>
      <c r="C78" s="52" t="s">
        <v>381</v>
      </c>
      <c r="D78" s="53">
        <v>5948.2699999999995</v>
      </c>
      <c r="E78" s="53">
        <v>3393.99</v>
      </c>
      <c r="G78" s="40" t="str">
        <f t="shared" si="3"/>
        <v>590-McDowell County</v>
      </c>
      <c r="H78" s="55">
        <f t="shared" si="4"/>
        <v>5948.2699999999995</v>
      </c>
      <c r="I78" s="55">
        <f t="shared" si="5"/>
        <v>3393.99</v>
      </c>
    </row>
    <row r="79" spans="2:9" ht="13.8" customHeight="1" x14ac:dyDescent="0.3">
      <c r="B79" s="54" t="s">
        <v>382</v>
      </c>
      <c r="C79" s="52" t="s">
        <v>383</v>
      </c>
      <c r="D79" s="53">
        <v>5291.0599999999995</v>
      </c>
      <c r="E79" s="53">
        <v>4464.16</v>
      </c>
      <c r="G79" s="40" t="str">
        <f t="shared" si="3"/>
        <v>600-Mecklenburg County</v>
      </c>
      <c r="H79" s="55">
        <f t="shared" si="4"/>
        <v>5291.0599999999995</v>
      </c>
      <c r="I79" s="55">
        <f t="shared" si="5"/>
        <v>4464.16</v>
      </c>
    </row>
    <row r="80" spans="2:9" ht="13.8" customHeight="1" x14ac:dyDescent="0.3">
      <c r="B80" s="54" t="s">
        <v>384</v>
      </c>
      <c r="C80" s="52" t="s">
        <v>385</v>
      </c>
      <c r="D80" s="53">
        <v>7425.76</v>
      </c>
      <c r="E80" s="53">
        <v>3686.44</v>
      </c>
      <c r="G80" s="40" t="str">
        <f t="shared" si="3"/>
        <v>610-Mitchell County</v>
      </c>
      <c r="H80" s="55">
        <f t="shared" si="4"/>
        <v>7425.76</v>
      </c>
      <c r="I80" s="55">
        <f t="shared" si="5"/>
        <v>3686.44</v>
      </c>
    </row>
    <row r="81" spans="2:9" ht="13.8" customHeight="1" x14ac:dyDescent="0.3">
      <c r="B81" s="54" t="s">
        <v>386</v>
      </c>
      <c r="C81" s="52" t="s">
        <v>387</v>
      </c>
      <c r="D81" s="53">
        <v>6290.74</v>
      </c>
      <c r="E81" s="53">
        <v>4464.16</v>
      </c>
      <c r="G81" s="40" t="str">
        <f t="shared" si="3"/>
        <v>620-Montgomery County</v>
      </c>
      <c r="H81" s="55">
        <f t="shared" si="4"/>
        <v>6290.74</v>
      </c>
      <c r="I81" s="55">
        <f t="shared" si="5"/>
        <v>4464.16</v>
      </c>
    </row>
    <row r="82" spans="2:9" ht="13.8" customHeight="1" x14ac:dyDescent="0.3">
      <c r="B82" s="54" t="s">
        <v>388</v>
      </c>
      <c r="C82" s="52" t="s">
        <v>389</v>
      </c>
      <c r="D82" s="53">
        <v>5415.29</v>
      </c>
      <c r="E82" s="53">
        <v>4464.16</v>
      </c>
      <c r="G82" s="40" t="str">
        <f t="shared" si="3"/>
        <v>630-Moore County</v>
      </c>
      <c r="H82" s="55">
        <f t="shared" si="4"/>
        <v>5415.29</v>
      </c>
      <c r="I82" s="55">
        <f t="shared" si="5"/>
        <v>4464.16</v>
      </c>
    </row>
    <row r="83" spans="2:9" ht="13.8" customHeight="1" x14ac:dyDescent="0.3">
      <c r="B83" s="54" t="s">
        <v>390</v>
      </c>
      <c r="C83" s="52" t="s">
        <v>391</v>
      </c>
      <c r="D83" s="53">
        <v>5801.61</v>
      </c>
      <c r="E83" s="53">
        <v>3894.95</v>
      </c>
      <c r="G83" s="40" t="str">
        <f t="shared" si="3"/>
        <v>640-Nash-Rocky Mount</v>
      </c>
      <c r="H83" s="55">
        <f t="shared" si="4"/>
        <v>5801.61</v>
      </c>
      <c r="I83" s="55">
        <f t="shared" si="5"/>
        <v>3894.95</v>
      </c>
    </row>
    <row r="84" spans="2:9" ht="13.8" customHeight="1" x14ac:dyDescent="0.3">
      <c r="B84" s="54" t="s">
        <v>392</v>
      </c>
      <c r="C84" s="52" t="s">
        <v>393</v>
      </c>
      <c r="D84" s="53">
        <v>5419.01</v>
      </c>
      <c r="E84" s="53">
        <v>4464.16</v>
      </c>
      <c r="G84" s="40" t="str">
        <f t="shared" si="3"/>
        <v>650-New Hanover County</v>
      </c>
      <c r="H84" s="55">
        <f t="shared" si="4"/>
        <v>5419.01</v>
      </c>
      <c r="I84" s="55">
        <f t="shared" si="5"/>
        <v>4464.16</v>
      </c>
    </row>
    <row r="85" spans="2:9" ht="13.8" customHeight="1" x14ac:dyDescent="0.3">
      <c r="B85" s="54" t="s">
        <v>394</v>
      </c>
      <c r="C85" s="52" t="s">
        <v>395</v>
      </c>
      <c r="D85" s="53">
        <v>8488.34</v>
      </c>
      <c r="E85" s="53">
        <v>4464.16</v>
      </c>
      <c r="G85" s="40" t="str">
        <f t="shared" si="3"/>
        <v>660-Northampton County</v>
      </c>
      <c r="H85" s="55">
        <f t="shared" si="4"/>
        <v>8488.34</v>
      </c>
      <c r="I85" s="55">
        <f t="shared" si="5"/>
        <v>4464.16</v>
      </c>
    </row>
    <row r="86" spans="2:9" ht="13.8" customHeight="1" x14ac:dyDescent="0.3">
      <c r="B86" s="54" t="s">
        <v>396</v>
      </c>
      <c r="C86" s="52" t="s">
        <v>397</v>
      </c>
      <c r="D86" s="53">
        <v>5244.65</v>
      </c>
      <c r="E86" s="53">
        <v>3974.82</v>
      </c>
      <c r="G86" s="40" t="str">
        <f t="shared" si="3"/>
        <v>670-Onslow County</v>
      </c>
      <c r="H86" s="55">
        <f t="shared" si="4"/>
        <v>5244.65</v>
      </c>
      <c r="I86" s="55">
        <f t="shared" si="5"/>
        <v>3974.82</v>
      </c>
    </row>
    <row r="87" spans="2:9" ht="13.8" customHeight="1" x14ac:dyDescent="0.3">
      <c r="B87" s="54" t="s">
        <v>398</v>
      </c>
      <c r="C87" s="52" t="s">
        <v>399</v>
      </c>
      <c r="D87" s="53">
        <v>5699.86</v>
      </c>
      <c r="E87" s="53">
        <v>4169.95</v>
      </c>
      <c r="G87" s="40" t="str">
        <f t="shared" si="3"/>
        <v>680-Orange County</v>
      </c>
      <c r="H87" s="55">
        <f t="shared" si="4"/>
        <v>5699.86</v>
      </c>
      <c r="I87" s="55">
        <f t="shared" si="5"/>
        <v>4169.95</v>
      </c>
    </row>
    <row r="88" spans="2:9" ht="13.8" customHeight="1" x14ac:dyDescent="0.3">
      <c r="B88" s="54" t="s">
        <v>400</v>
      </c>
      <c r="C88" s="52" t="s">
        <v>401</v>
      </c>
      <c r="D88" s="53">
        <v>5223.79</v>
      </c>
      <c r="E88" s="53">
        <v>4464.16</v>
      </c>
      <c r="G88" s="40" t="str">
        <f t="shared" si="3"/>
        <v>681-Chapel Hill-Carrboro</v>
      </c>
      <c r="H88" s="55">
        <f t="shared" si="4"/>
        <v>5223.79</v>
      </c>
      <c r="I88" s="55">
        <f t="shared" si="5"/>
        <v>4464.16</v>
      </c>
    </row>
    <row r="89" spans="2:9" ht="13.8" customHeight="1" x14ac:dyDescent="0.3">
      <c r="B89" s="54" t="s">
        <v>402</v>
      </c>
      <c r="C89" s="52" t="s">
        <v>403</v>
      </c>
      <c r="D89" s="53">
        <v>8020.28</v>
      </c>
      <c r="E89" s="53">
        <v>3286.5</v>
      </c>
      <c r="G89" s="40" t="str">
        <f t="shared" si="3"/>
        <v>690-Pamlico County</v>
      </c>
      <c r="H89" s="55">
        <f t="shared" si="4"/>
        <v>8020.28</v>
      </c>
      <c r="I89" s="55">
        <f t="shared" si="5"/>
        <v>3286.5</v>
      </c>
    </row>
    <row r="90" spans="2:9" ht="13.8" customHeight="1" x14ac:dyDescent="0.3">
      <c r="B90" s="54" t="s">
        <v>404</v>
      </c>
      <c r="C90" s="52" t="s">
        <v>405</v>
      </c>
      <c r="D90" s="53">
        <v>6198.3</v>
      </c>
      <c r="E90" s="53">
        <v>4209.7</v>
      </c>
      <c r="G90" s="40" t="str">
        <f t="shared" si="3"/>
        <v>700-Pasquotank County</v>
      </c>
      <c r="H90" s="55">
        <f t="shared" si="4"/>
        <v>6198.3</v>
      </c>
      <c r="I90" s="55">
        <f t="shared" si="5"/>
        <v>4209.7</v>
      </c>
    </row>
    <row r="91" spans="2:9" ht="13.8" customHeight="1" x14ac:dyDescent="0.3">
      <c r="B91" s="54" t="s">
        <v>406</v>
      </c>
      <c r="C91" s="52" t="s">
        <v>407</v>
      </c>
      <c r="D91" s="53">
        <v>5565.03</v>
      </c>
      <c r="E91" s="53">
        <v>4464.16</v>
      </c>
      <c r="G91" s="40" t="str">
        <f t="shared" si="3"/>
        <v>710-Pender County</v>
      </c>
      <c r="H91" s="55">
        <f t="shared" si="4"/>
        <v>5565.03</v>
      </c>
      <c r="I91" s="55">
        <f t="shared" si="5"/>
        <v>4464.16</v>
      </c>
    </row>
    <row r="92" spans="2:9" ht="13.8" customHeight="1" x14ac:dyDescent="0.3">
      <c r="B92" s="54" t="s">
        <v>408</v>
      </c>
      <c r="C92" s="52" t="s">
        <v>409</v>
      </c>
      <c r="D92" s="53">
        <v>7109.0199999999995</v>
      </c>
      <c r="E92" s="53">
        <v>3261.06</v>
      </c>
      <c r="G92" s="40" t="str">
        <f t="shared" si="3"/>
        <v>720-Perquimans County</v>
      </c>
      <c r="H92" s="55">
        <f t="shared" si="4"/>
        <v>7109.0199999999995</v>
      </c>
      <c r="I92" s="55">
        <f t="shared" si="5"/>
        <v>3261.06</v>
      </c>
    </row>
    <row r="93" spans="2:9" ht="13.8" customHeight="1" x14ac:dyDescent="0.3">
      <c r="B93" s="54" t="s">
        <v>410</v>
      </c>
      <c r="C93" s="52" t="s">
        <v>411</v>
      </c>
      <c r="D93" s="53">
        <v>5722.38</v>
      </c>
      <c r="E93" s="53">
        <v>4464.16</v>
      </c>
      <c r="G93" s="40" t="str">
        <f t="shared" si="3"/>
        <v>730-Person County</v>
      </c>
      <c r="H93" s="55">
        <f t="shared" si="4"/>
        <v>5722.38</v>
      </c>
      <c r="I93" s="55">
        <f t="shared" si="5"/>
        <v>4464.16</v>
      </c>
    </row>
    <row r="94" spans="2:9" ht="13.8" customHeight="1" x14ac:dyDescent="0.3">
      <c r="B94" s="54" t="s">
        <v>412</v>
      </c>
      <c r="C94" s="52" t="s">
        <v>413</v>
      </c>
      <c r="D94" s="53">
        <v>5649.75</v>
      </c>
      <c r="E94" s="53">
        <v>4464.16</v>
      </c>
      <c r="G94" s="40" t="str">
        <f t="shared" si="3"/>
        <v>740-Pitt County</v>
      </c>
      <c r="H94" s="55">
        <f t="shared" si="4"/>
        <v>5649.75</v>
      </c>
      <c r="I94" s="55">
        <f t="shared" si="5"/>
        <v>4464.16</v>
      </c>
    </row>
    <row r="95" spans="2:9" ht="13.8" customHeight="1" x14ac:dyDescent="0.3">
      <c r="B95" s="54" t="s">
        <v>414</v>
      </c>
      <c r="C95" s="52" t="s">
        <v>415</v>
      </c>
      <c r="D95" s="53">
        <v>6829.61</v>
      </c>
      <c r="E95" s="53">
        <v>4464.16</v>
      </c>
      <c r="G95" s="40" t="str">
        <f t="shared" si="3"/>
        <v>750-Polk County</v>
      </c>
      <c r="H95" s="55">
        <f t="shared" si="4"/>
        <v>6829.61</v>
      </c>
      <c r="I95" s="55">
        <f t="shared" si="5"/>
        <v>4464.16</v>
      </c>
    </row>
    <row r="96" spans="2:9" ht="13.8" customHeight="1" x14ac:dyDescent="0.3">
      <c r="B96" s="54" t="s">
        <v>416</v>
      </c>
      <c r="C96" s="52" t="s">
        <v>417</v>
      </c>
      <c r="D96" s="53">
        <v>5751.86</v>
      </c>
      <c r="E96" s="53">
        <v>4464.16</v>
      </c>
      <c r="G96" s="40" t="str">
        <f t="shared" si="3"/>
        <v>760-Randolph County</v>
      </c>
      <c r="H96" s="55">
        <f t="shared" si="4"/>
        <v>5751.86</v>
      </c>
      <c r="I96" s="55">
        <f t="shared" si="5"/>
        <v>4464.16</v>
      </c>
    </row>
    <row r="97" spans="2:9" ht="13.8" customHeight="1" x14ac:dyDescent="0.3">
      <c r="B97" s="54" t="s">
        <v>418</v>
      </c>
      <c r="C97" s="52" t="s">
        <v>419</v>
      </c>
      <c r="D97" s="53">
        <v>5635.11</v>
      </c>
      <c r="E97" s="53">
        <v>4464.16</v>
      </c>
      <c r="G97" s="40" t="str">
        <f t="shared" si="3"/>
        <v>761-Asheboro City</v>
      </c>
      <c r="H97" s="55">
        <f t="shared" si="4"/>
        <v>5635.11</v>
      </c>
      <c r="I97" s="55">
        <f t="shared" si="5"/>
        <v>4464.16</v>
      </c>
    </row>
    <row r="98" spans="2:9" ht="13.8" customHeight="1" x14ac:dyDescent="0.3">
      <c r="B98" s="54" t="s">
        <v>420</v>
      </c>
      <c r="C98" s="52" t="s">
        <v>421</v>
      </c>
      <c r="D98" s="53">
        <v>6086.11</v>
      </c>
      <c r="E98" s="53">
        <v>4464.16</v>
      </c>
      <c r="G98" s="40" t="str">
        <f t="shared" si="3"/>
        <v>770-Richmond County</v>
      </c>
      <c r="H98" s="55">
        <f t="shared" si="4"/>
        <v>6086.11</v>
      </c>
      <c r="I98" s="55">
        <f t="shared" si="5"/>
        <v>4464.16</v>
      </c>
    </row>
    <row r="99" spans="2:9" ht="13.8" customHeight="1" x14ac:dyDescent="0.3">
      <c r="B99" s="54" t="s">
        <v>422</v>
      </c>
      <c r="C99" s="52" t="s">
        <v>423</v>
      </c>
      <c r="D99" s="53">
        <v>6446.71</v>
      </c>
      <c r="E99" s="53">
        <v>3868.59</v>
      </c>
      <c r="G99" s="40" t="str">
        <f t="shared" si="3"/>
        <v>780-Robeson County</v>
      </c>
      <c r="H99" s="55">
        <f t="shared" si="4"/>
        <v>6446.71</v>
      </c>
      <c r="I99" s="55">
        <f t="shared" si="5"/>
        <v>3868.59</v>
      </c>
    </row>
    <row r="100" spans="2:9" ht="13.8" customHeight="1" x14ac:dyDescent="0.3">
      <c r="B100" s="54" t="s">
        <v>424</v>
      </c>
      <c r="C100" s="52" t="s">
        <v>425</v>
      </c>
      <c r="D100" s="53">
        <v>5896.13</v>
      </c>
      <c r="E100" s="53">
        <v>3736.51</v>
      </c>
      <c r="G100" s="40" t="str">
        <f t="shared" si="3"/>
        <v>790-Rockingham County</v>
      </c>
      <c r="H100" s="55">
        <f t="shared" si="4"/>
        <v>5896.13</v>
      </c>
      <c r="I100" s="55">
        <f t="shared" si="5"/>
        <v>3736.51</v>
      </c>
    </row>
    <row r="101" spans="2:9" ht="13.8" customHeight="1" x14ac:dyDescent="0.3">
      <c r="B101" s="54" t="s">
        <v>426</v>
      </c>
      <c r="C101" s="52" t="s">
        <v>427</v>
      </c>
      <c r="D101" s="53">
        <v>5562.23</v>
      </c>
      <c r="E101" s="53">
        <v>4464.16</v>
      </c>
      <c r="G101" s="40" t="str">
        <f t="shared" si="3"/>
        <v>800-Rowan-Salisbury</v>
      </c>
      <c r="H101" s="55">
        <f t="shared" si="4"/>
        <v>5562.23</v>
      </c>
      <c r="I101" s="55">
        <f t="shared" si="5"/>
        <v>4464.16</v>
      </c>
    </row>
    <row r="102" spans="2:9" ht="13.8" customHeight="1" x14ac:dyDescent="0.3">
      <c r="B102" s="54" t="s">
        <v>428</v>
      </c>
      <c r="C102" s="52" t="s">
        <v>429</v>
      </c>
      <c r="D102" s="53">
        <v>6131.59</v>
      </c>
      <c r="E102" s="53">
        <v>3954.15</v>
      </c>
      <c r="G102" s="40" t="str">
        <f t="shared" si="3"/>
        <v>810-Rutherford County</v>
      </c>
      <c r="H102" s="55">
        <f t="shared" si="4"/>
        <v>6131.59</v>
      </c>
      <c r="I102" s="55">
        <f t="shared" si="5"/>
        <v>3954.15</v>
      </c>
    </row>
    <row r="103" spans="2:9" ht="13.8" customHeight="1" x14ac:dyDescent="0.3">
      <c r="B103" s="54" t="s">
        <v>430</v>
      </c>
      <c r="C103" s="52" t="s">
        <v>431</v>
      </c>
      <c r="D103" s="53">
        <v>6130.97</v>
      </c>
      <c r="E103" s="53">
        <v>4464.16</v>
      </c>
      <c r="G103" s="40" t="str">
        <f t="shared" si="3"/>
        <v>820-Sampson County</v>
      </c>
      <c r="H103" s="55">
        <f t="shared" si="4"/>
        <v>6130.97</v>
      </c>
      <c r="I103" s="55">
        <f t="shared" si="5"/>
        <v>4464.16</v>
      </c>
    </row>
    <row r="104" spans="2:9" ht="13.8" customHeight="1" x14ac:dyDescent="0.3">
      <c r="B104" s="54" t="s">
        <v>432</v>
      </c>
      <c r="C104" s="52" t="s">
        <v>433</v>
      </c>
      <c r="D104" s="53">
        <v>5955.4</v>
      </c>
      <c r="E104" s="53">
        <v>4464.16</v>
      </c>
      <c r="G104" s="40" t="str">
        <f t="shared" si="3"/>
        <v>821-Clinton City</v>
      </c>
      <c r="H104" s="55">
        <f t="shared" si="4"/>
        <v>5955.4</v>
      </c>
      <c r="I104" s="55">
        <f t="shared" si="5"/>
        <v>4464.16</v>
      </c>
    </row>
    <row r="105" spans="2:9" ht="13.8" customHeight="1" x14ac:dyDescent="0.3">
      <c r="B105" s="54" t="s">
        <v>434</v>
      </c>
      <c r="C105" s="52" t="s">
        <v>435</v>
      </c>
      <c r="D105" s="53">
        <v>6467.58</v>
      </c>
      <c r="E105" s="53">
        <v>3203.69</v>
      </c>
      <c r="G105" s="40" t="str">
        <f t="shared" si="3"/>
        <v>830-Scotland County</v>
      </c>
      <c r="H105" s="55">
        <f t="shared" si="4"/>
        <v>6467.58</v>
      </c>
      <c r="I105" s="55">
        <f t="shared" si="5"/>
        <v>3203.69</v>
      </c>
    </row>
    <row r="106" spans="2:9" ht="13.8" customHeight="1" x14ac:dyDescent="0.3">
      <c r="B106" s="54" t="s">
        <v>436</v>
      </c>
      <c r="C106" s="52" t="s">
        <v>437</v>
      </c>
      <c r="D106" s="53">
        <v>5906.76</v>
      </c>
      <c r="E106" s="53">
        <v>3656.95</v>
      </c>
      <c r="G106" s="40" t="str">
        <f t="shared" si="3"/>
        <v>840-Stanly County</v>
      </c>
      <c r="H106" s="55">
        <f t="shared" si="4"/>
        <v>5906.76</v>
      </c>
      <c r="I106" s="55">
        <f t="shared" si="5"/>
        <v>3656.95</v>
      </c>
    </row>
    <row r="107" spans="2:9" ht="13.8" customHeight="1" x14ac:dyDescent="0.3">
      <c r="B107" s="54" t="s">
        <v>438</v>
      </c>
      <c r="C107" s="52" t="s">
        <v>439</v>
      </c>
      <c r="D107" s="53">
        <v>6141.86</v>
      </c>
      <c r="E107" s="53">
        <v>3006.64</v>
      </c>
      <c r="G107" s="40" t="str">
        <f t="shared" si="3"/>
        <v>850-Stokes County</v>
      </c>
      <c r="H107" s="55">
        <f t="shared" si="4"/>
        <v>6141.86</v>
      </c>
      <c r="I107" s="55">
        <f t="shared" si="5"/>
        <v>3006.64</v>
      </c>
    </row>
    <row r="108" spans="2:9" ht="13.8" customHeight="1" x14ac:dyDescent="0.3">
      <c r="B108" s="54" t="s">
        <v>440</v>
      </c>
      <c r="C108" s="52" t="s">
        <v>441</v>
      </c>
      <c r="D108" s="53">
        <v>5916.03</v>
      </c>
      <c r="E108" s="53">
        <v>4415.83</v>
      </c>
      <c r="G108" s="40" t="str">
        <f t="shared" si="3"/>
        <v>860-Surry County</v>
      </c>
      <c r="H108" s="55">
        <f t="shared" si="4"/>
        <v>5916.03</v>
      </c>
      <c r="I108" s="55">
        <f t="shared" si="5"/>
        <v>4415.83</v>
      </c>
    </row>
    <row r="109" spans="2:9" ht="13.8" customHeight="1" x14ac:dyDescent="0.3">
      <c r="B109" s="54" t="s">
        <v>442</v>
      </c>
      <c r="C109" s="52" t="s">
        <v>443</v>
      </c>
      <c r="D109" s="53">
        <v>6511.8499999999995</v>
      </c>
      <c r="E109" s="53">
        <v>4405.43</v>
      </c>
      <c r="G109" s="40" t="str">
        <f t="shared" si="3"/>
        <v>861-Elkin City</v>
      </c>
      <c r="H109" s="55">
        <f t="shared" si="4"/>
        <v>6511.8499999999995</v>
      </c>
      <c r="I109" s="55">
        <f t="shared" si="5"/>
        <v>4405.43</v>
      </c>
    </row>
    <row r="110" spans="2:9" ht="13.8" customHeight="1" x14ac:dyDescent="0.3">
      <c r="B110" s="54" t="s">
        <v>444</v>
      </c>
      <c r="C110" s="52" t="s">
        <v>445</v>
      </c>
      <c r="D110" s="53">
        <v>6126.8899999999994</v>
      </c>
      <c r="E110" s="53">
        <v>4464.16</v>
      </c>
      <c r="G110" s="40" t="str">
        <f t="shared" si="3"/>
        <v>862-Mount Airy City</v>
      </c>
      <c r="H110" s="55">
        <f t="shared" si="4"/>
        <v>6126.8899999999994</v>
      </c>
      <c r="I110" s="55">
        <f t="shared" si="5"/>
        <v>4464.16</v>
      </c>
    </row>
    <row r="111" spans="2:9" ht="13.8" customHeight="1" x14ac:dyDescent="0.3">
      <c r="B111" s="54" t="s">
        <v>446</v>
      </c>
      <c r="C111" s="52" t="s">
        <v>447</v>
      </c>
      <c r="D111" s="53">
        <v>6710.62</v>
      </c>
      <c r="E111" s="53">
        <v>3977.42</v>
      </c>
      <c r="G111" s="40" t="str">
        <f t="shared" si="3"/>
        <v>870-Swain County</v>
      </c>
      <c r="H111" s="55">
        <f t="shared" si="4"/>
        <v>6710.62</v>
      </c>
      <c r="I111" s="55">
        <f t="shared" si="5"/>
        <v>3977.42</v>
      </c>
    </row>
    <row r="112" spans="2:9" ht="13.8" customHeight="1" x14ac:dyDescent="0.3">
      <c r="B112" s="54" t="s">
        <v>448</v>
      </c>
      <c r="C112" s="52" t="s">
        <v>449</v>
      </c>
      <c r="D112" s="53">
        <v>5755.53</v>
      </c>
      <c r="E112" s="53">
        <v>4210.04</v>
      </c>
      <c r="G112" s="40" t="str">
        <f t="shared" si="3"/>
        <v>880-Transylvania County</v>
      </c>
      <c r="H112" s="55">
        <f t="shared" si="4"/>
        <v>5755.53</v>
      </c>
      <c r="I112" s="55">
        <f t="shared" si="5"/>
        <v>4210.04</v>
      </c>
    </row>
    <row r="113" spans="2:9" ht="13.8" customHeight="1" x14ac:dyDescent="0.3">
      <c r="B113" s="54" t="s">
        <v>450</v>
      </c>
      <c r="C113" s="52" t="s">
        <v>451</v>
      </c>
      <c r="D113" s="53">
        <v>11096.31</v>
      </c>
      <c r="E113" s="53">
        <v>4044.01</v>
      </c>
      <c r="G113" s="40" t="str">
        <f t="shared" si="3"/>
        <v>890-Tyrrell County</v>
      </c>
      <c r="H113" s="55">
        <f t="shared" si="4"/>
        <v>11096.31</v>
      </c>
      <c r="I113" s="55">
        <f t="shared" si="5"/>
        <v>4044.01</v>
      </c>
    </row>
    <row r="114" spans="2:9" ht="13.8" customHeight="1" x14ac:dyDescent="0.3">
      <c r="B114" s="54" t="s">
        <v>452</v>
      </c>
      <c r="C114" s="52" t="s">
        <v>453</v>
      </c>
      <c r="D114" s="53">
        <v>5255.29</v>
      </c>
      <c r="E114" s="53">
        <v>4464.16</v>
      </c>
      <c r="G114" s="40" t="str">
        <f t="shared" si="3"/>
        <v>900-Union County</v>
      </c>
      <c r="H114" s="55">
        <f t="shared" si="4"/>
        <v>5255.29</v>
      </c>
      <c r="I114" s="55">
        <f t="shared" si="5"/>
        <v>4464.16</v>
      </c>
    </row>
    <row r="115" spans="2:9" ht="13.8" customHeight="1" x14ac:dyDescent="0.3">
      <c r="B115" s="54" t="s">
        <v>454</v>
      </c>
      <c r="C115" s="52" t="s">
        <v>455</v>
      </c>
      <c r="D115" s="53">
        <v>6757.41</v>
      </c>
      <c r="E115" s="53">
        <v>4464.16</v>
      </c>
      <c r="G115" s="40" t="str">
        <f t="shared" si="3"/>
        <v>910-Vance County</v>
      </c>
      <c r="H115" s="55">
        <f t="shared" si="4"/>
        <v>6757.41</v>
      </c>
      <c r="I115" s="55">
        <f t="shared" si="5"/>
        <v>4464.16</v>
      </c>
    </row>
    <row r="116" spans="2:9" ht="13.8" customHeight="1" x14ac:dyDescent="0.3">
      <c r="B116" s="54" t="s">
        <v>456</v>
      </c>
      <c r="C116" s="175" t="s">
        <v>457</v>
      </c>
      <c r="D116" s="53">
        <v>5233.7299999999996</v>
      </c>
      <c r="E116" s="53">
        <v>4464.16</v>
      </c>
      <c r="G116" s="40" t="str">
        <f t="shared" si="3"/>
        <v>920-Wake County</v>
      </c>
      <c r="H116" s="55">
        <f t="shared" si="4"/>
        <v>5233.7299999999996</v>
      </c>
      <c r="I116" s="55">
        <f t="shared" si="5"/>
        <v>4464.16</v>
      </c>
    </row>
    <row r="117" spans="2:9" ht="13.8" customHeight="1" x14ac:dyDescent="0.3">
      <c r="B117" s="54" t="s">
        <v>458</v>
      </c>
      <c r="C117" s="52" t="s">
        <v>459</v>
      </c>
      <c r="D117" s="53">
        <v>7353.11</v>
      </c>
      <c r="E117" s="53">
        <v>3772.15</v>
      </c>
      <c r="G117" s="40" t="str">
        <f t="shared" si="3"/>
        <v>930-Warren County</v>
      </c>
      <c r="H117" s="55">
        <f t="shared" si="4"/>
        <v>7353.11</v>
      </c>
      <c r="I117" s="55">
        <f t="shared" si="5"/>
        <v>3772.15</v>
      </c>
    </row>
    <row r="118" spans="2:9" ht="13.8" customHeight="1" x14ac:dyDescent="0.3">
      <c r="B118" s="54" t="s">
        <v>460</v>
      </c>
      <c r="C118" s="52" t="s">
        <v>461</v>
      </c>
      <c r="D118" s="53">
        <v>8056.8</v>
      </c>
      <c r="E118" s="53">
        <v>4464.16</v>
      </c>
      <c r="G118" s="40" t="str">
        <f t="shared" si="3"/>
        <v>940-Washington County</v>
      </c>
      <c r="H118" s="55">
        <f t="shared" si="4"/>
        <v>8056.8</v>
      </c>
      <c r="I118" s="55">
        <f t="shared" si="5"/>
        <v>4464.16</v>
      </c>
    </row>
    <row r="119" spans="2:9" ht="13.8" customHeight="1" x14ac:dyDescent="0.3">
      <c r="B119" s="54" t="s">
        <v>462</v>
      </c>
      <c r="C119" s="52" t="s">
        <v>463</v>
      </c>
      <c r="D119" s="53">
        <v>5755.2</v>
      </c>
      <c r="E119" s="53">
        <v>3342.76</v>
      </c>
      <c r="G119" s="40" t="str">
        <f t="shared" si="3"/>
        <v>950-Watauga County</v>
      </c>
      <c r="H119" s="55">
        <f t="shared" si="4"/>
        <v>5755.2</v>
      </c>
      <c r="I119" s="55">
        <f t="shared" si="5"/>
        <v>3342.76</v>
      </c>
    </row>
    <row r="120" spans="2:9" ht="13.8" customHeight="1" x14ac:dyDescent="0.3">
      <c r="B120" s="54" t="s">
        <v>464</v>
      </c>
      <c r="C120" s="52" t="s">
        <v>465</v>
      </c>
      <c r="D120" s="53">
        <v>5842.33</v>
      </c>
      <c r="E120" s="53">
        <v>4311.0600000000004</v>
      </c>
      <c r="G120" s="40" t="str">
        <f t="shared" si="3"/>
        <v>960-Wayne County</v>
      </c>
      <c r="H120" s="55">
        <f t="shared" si="4"/>
        <v>5842.33</v>
      </c>
      <c r="I120" s="55">
        <f t="shared" si="5"/>
        <v>4311.0600000000004</v>
      </c>
    </row>
    <row r="121" spans="2:9" ht="13.8" customHeight="1" x14ac:dyDescent="0.3">
      <c r="B121" s="54" t="s">
        <v>466</v>
      </c>
      <c r="C121" s="52" t="s">
        <v>467</v>
      </c>
      <c r="D121" s="53">
        <v>5828.44</v>
      </c>
      <c r="E121" s="53">
        <v>4396.1499999999996</v>
      </c>
      <c r="G121" s="40" t="str">
        <f t="shared" si="3"/>
        <v>970-Wilkes County</v>
      </c>
      <c r="H121" s="55">
        <f t="shared" si="4"/>
        <v>5828.44</v>
      </c>
      <c r="I121" s="55">
        <f t="shared" si="5"/>
        <v>4396.1499999999996</v>
      </c>
    </row>
    <row r="122" spans="2:9" ht="13.8" customHeight="1" x14ac:dyDescent="0.3">
      <c r="B122" s="54" t="s">
        <v>468</v>
      </c>
      <c r="C122" s="52" t="s">
        <v>469</v>
      </c>
      <c r="D122" s="53">
        <v>5754.15</v>
      </c>
      <c r="E122" s="53">
        <v>4464.16</v>
      </c>
      <c r="G122" s="40" t="str">
        <f t="shared" si="3"/>
        <v>980-Wilson County</v>
      </c>
      <c r="H122" s="55">
        <f t="shared" si="4"/>
        <v>5754.15</v>
      </c>
      <c r="I122" s="55">
        <f t="shared" si="5"/>
        <v>4464.16</v>
      </c>
    </row>
    <row r="123" spans="2:9" ht="13.8" customHeight="1" x14ac:dyDescent="0.3">
      <c r="B123" s="54" t="s">
        <v>470</v>
      </c>
      <c r="C123" s="52" t="s">
        <v>471</v>
      </c>
      <c r="D123" s="53">
        <v>6175.96</v>
      </c>
      <c r="E123" s="53">
        <v>4030.98</v>
      </c>
      <c r="G123" s="40" t="str">
        <f t="shared" si="3"/>
        <v>990-Yadkin County</v>
      </c>
      <c r="H123" s="55">
        <f t="shared" si="4"/>
        <v>6175.96</v>
      </c>
      <c r="I123" s="55">
        <f t="shared" si="5"/>
        <v>4030.98</v>
      </c>
    </row>
    <row r="124" spans="2:9" ht="13.8" customHeight="1" x14ac:dyDescent="0.3">
      <c r="B124" s="54" t="s">
        <v>472</v>
      </c>
      <c r="C124" s="52" t="s">
        <v>473</v>
      </c>
      <c r="D124" s="53">
        <v>6953.16</v>
      </c>
      <c r="E124" s="53">
        <v>3982.32</v>
      </c>
      <c r="G124" s="40" t="str">
        <f t="shared" si="3"/>
        <v>995-Yancey County</v>
      </c>
      <c r="H124" s="55">
        <f t="shared" si="4"/>
        <v>6953.16</v>
      </c>
      <c r="I124" s="55">
        <f t="shared" si="5"/>
        <v>3982.32</v>
      </c>
    </row>
    <row r="125" spans="2:9" x14ac:dyDescent="0.3">
      <c r="D125" s="55"/>
      <c r="E125" s="55"/>
    </row>
    <row r="126" spans="2:9" x14ac:dyDescent="0.3">
      <c r="D126" s="56"/>
      <c r="E126" s="55"/>
    </row>
    <row r="128" spans="2:9" x14ac:dyDescent="0.3">
      <c r="B128" s="57" t="s">
        <v>474</v>
      </c>
    </row>
    <row r="129" spans="2:5" x14ac:dyDescent="0.3">
      <c r="B129" s="57"/>
    </row>
    <row r="136" spans="2:5" x14ac:dyDescent="0.3">
      <c r="C136" s="58"/>
    </row>
    <row r="138" spans="2:5" x14ac:dyDescent="0.3">
      <c r="C138" s="47"/>
      <c r="E138" s="59"/>
    </row>
    <row r="139" spans="2:5" x14ac:dyDescent="0.3">
      <c r="C139" s="60"/>
      <c r="E139" s="61"/>
    </row>
    <row r="140" spans="2:5" x14ac:dyDescent="0.3">
      <c r="C140" s="60"/>
      <c r="E140" s="61"/>
    </row>
    <row r="141" spans="2:5" x14ac:dyDescent="0.3">
      <c r="C141" s="60"/>
      <c r="E141" s="61"/>
    </row>
    <row r="142" spans="2:5" x14ac:dyDescent="0.3">
      <c r="C142" s="60"/>
      <c r="E142" s="61"/>
    </row>
    <row r="143" spans="2:5" x14ac:dyDescent="0.3">
      <c r="C143" s="60"/>
      <c r="E143" s="61"/>
    </row>
    <row r="144" spans="2:5" x14ac:dyDescent="0.3">
      <c r="C144" s="60"/>
      <c r="E144" s="61"/>
    </row>
    <row r="145" spans="3:5" x14ac:dyDescent="0.3">
      <c r="C145" s="47"/>
      <c r="E145" s="62"/>
    </row>
    <row r="146" spans="3:5" x14ac:dyDescent="0.3">
      <c r="E146" s="62"/>
    </row>
    <row r="147" spans="3:5" x14ac:dyDescent="0.3">
      <c r="C147" s="47"/>
      <c r="E147" s="62"/>
    </row>
    <row r="148" spans="3:5" x14ac:dyDescent="0.3">
      <c r="C148" s="47"/>
      <c r="E148" s="62"/>
    </row>
    <row r="149" spans="3:5" x14ac:dyDescent="0.3">
      <c r="C149" s="40"/>
      <c r="D149" s="62"/>
      <c r="E149" s="63"/>
    </row>
    <row r="150" spans="3:5" x14ac:dyDescent="0.3">
      <c r="C150" s="40"/>
      <c r="D150" s="62"/>
      <c r="E150" s="62"/>
    </row>
    <row r="151" spans="3:5" x14ac:dyDescent="0.3">
      <c r="C151" s="40"/>
      <c r="D151" s="62"/>
      <c r="E151" s="62"/>
    </row>
    <row r="152" spans="3:5" x14ac:dyDescent="0.3">
      <c r="C152" s="40"/>
      <c r="D152" s="62"/>
      <c r="E152" s="62"/>
    </row>
    <row r="153" spans="3:5" x14ac:dyDescent="0.3">
      <c r="C153" s="40"/>
      <c r="D153" s="62"/>
      <c r="E153" s="62"/>
    </row>
    <row r="154" spans="3:5" x14ac:dyDescent="0.3">
      <c r="E154" s="62"/>
    </row>
    <row r="155" spans="3:5" x14ac:dyDescent="0.3">
      <c r="C155" s="47"/>
      <c r="E155" s="62"/>
    </row>
    <row r="156" spans="3:5" x14ac:dyDescent="0.3">
      <c r="C156" s="47"/>
      <c r="E156" s="62"/>
    </row>
    <row r="157" spans="3:5" x14ac:dyDescent="0.3">
      <c r="C157" s="47"/>
      <c r="E157" s="62"/>
    </row>
    <row r="158" spans="3:5" x14ac:dyDescent="0.3">
      <c r="C158" s="47"/>
      <c r="E158" s="62"/>
    </row>
    <row r="159" spans="3:5" x14ac:dyDescent="0.3">
      <c r="E159" s="62"/>
    </row>
    <row r="160" spans="3:5" x14ac:dyDescent="0.3">
      <c r="C160" s="58"/>
      <c r="E160" s="62"/>
    </row>
    <row r="161" spans="3:5" x14ac:dyDescent="0.3">
      <c r="E161" s="62"/>
    </row>
    <row r="162" spans="3:5" x14ac:dyDescent="0.3">
      <c r="C162" s="47"/>
      <c r="E162" s="62"/>
    </row>
    <row r="163" spans="3:5" x14ac:dyDescent="0.3">
      <c r="C163" s="60"/>
      <c r="E163" s="62"/>
    </row>
    <row r="164" spans="3:5" x14ac:dyDescent="0.3">
      <c r="C164" s="60"/>
      <c r="E164" s="62"/>
    </row>
    <row r="165" spans="3:5" x14ac:dyDescent="0.3">
      <c r="C165" s="47"/>
      <c r="E165" s="62"/>
    </row>
    <row r="166" spans="3:5" x14ac:dyDescent="0.3">
      <c r="E166" s="62"/>
    </row>
    <row r="167" spans="3:5" x14ac:dyDescent="0.3">
      <c r="C167" s="47"/>
      <c r="E167" s="62"/>
    </row>
    <row r="168" spans="3:5" x14ac:dyDescent="0.3">
      <c r="C168" s="47"/>
      <c r="E168" s="62"/>
    </row>
    <row r="169" spans="3:5" x14ac:dyDescent="0.3">
      <c r="C169" s="40"/>
      <c r="D169" s="62"/>
      <c r="E169" s="62"/>
    </row>
    <row r="170" spans="3:5" x14ac:dyDescent="0.3">
      <c r="C170" s="40"/>
      <c r="D170" s="62"/>
      <c r="E170" s="62"/>
    </row>
    <row r="171" spans="3:5" x14ac:dyDescent="0.3">
      <c r="C171" s="40"/>
      <c r="D171" s="62"/>
      <c r="E171" s="62"/>
    </row>
    <row r="172" spans="3:5" x14ac:dyDescent="0.3">
      <c r="C172" s="40"/>
      <c r="D172" s="62"/>
      <c r="E172" s="62"/>
    </row>
    <row r="173" spans="3:5" x14ac:dyDescent="0.3">
      <c r="E173" s="62"/>
    </row>
    <row r="174" spans="3:5" x14ac:dyDescent="0.3">
      <c r="E174" s="62"/>
    </row>
    <row r="175" spans="3:5" x14ac:dyDescent="0.3">
      <c r="E175" s="62"/>
    </row>
    <row r="176" spans="3:5" x14ac:dyDescent="0.3">
      <c r="E176" s="62"/>
    </row>
    <row r="177" spans="5:5" x14ac:dyDescent="0.3">
      <c r="E177" s="62"/>
    </row>
    <row r="178" spans="5:5" x14ac:dyDescent="0.3">
      <c r="E178" s="62"/>
    </row>
    <row r="179" spans="5:5" x14ac:dyDescent="0.3">
      <c r="E179" s="62"/>
    </row>
    <row r="180" spans="5:5" x14ac:dyDescent="0.3">
      <c r="E180" s="62"/>
    </row>
    <row r="181" spans="5:5" x14ac:dyDescent="0.3">
      <c r="E181" s="62"/>
    </row>
    <row r="182" spans="5:5" x14ac:dyDescent="0.3">
      <c r="E182" s="62"/>
    </row>
  </sheetData>
  <printOptions horizontalCentered="1"/>
  <pageMargins left="0.75" right="0.75" top="0.5" bottom="1" header="0.25" footer="0.25"/>
  <pageSetup scale="93" orientation="portrait" r:id="rId1"/>
  <headerFooter alignWithMargins="0">
    <oddFooter>&amp;L&amp;"Arial,Italic"&amp;8Division of School Business Services
School Allotments Section&amp;C &amp;R&amp;"Arial,Italic"&amp;8 7/9/2018
Page &amp;P of &amp;N</oddFooter>
  </headerFooter>
  <drawing r:id="rId2"/>
  <legacyDrawing r:id="rId3"/>
  <oleObjects>
    <mc:AlternateContent xmlns:mc="http://schemas.openxmlformats.org/markup-compatibility/2006">
      <mc:Choice Requires="x14">
        <oleObject progId="Paint.Picture" shapeId="15361" r:id="rId4">
          <objectPr defaultSize="0" autoLine="0" autoPict="0" r:id="rId5">
            <anchor>
              <from>
                <xdr:col>0</xdr:col>
                <xdr:colOff>99060</xdr:colOff>
                <xdr:row>0</xdr:row>
                <xdr:rowOff>53340</xdr:rowOff>
              </from>
              <to>
                <xdr:col>1</xdr:col>
                <xdr:colOff>419100</xdr:colOff>
                <xdr:row>3</xdr:row>
                <xdr:rowOff>91440</xdr:rowOff>
              </to>
            </anchor>
          </objectPr>
        </oleObject>
      </mc:Choice>
      <mc:Fallback>
        <oleObject progId="Paint.Picture" shapeId="15361"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18"/>
  <sheetViews>
    <sheetView topLeftCell="A91" workbookViewId="0">
      <selection activeCell="B116" sqref="B116:D116"/>
    </sheetView>
  </sheetViews>
  <sheetFormatPr defaultColWidth="9.21875" defaultRowHeight="13.8" x14ac:dyDescent="0.25"/>
  <cols>
    <col min="1" max="1" width="23.44140625" style="18" customWidth="1"/>
    <col min="2" max="2" width="37.77734375" style="33" bestFit="1" customWidth="1"/>
    <col min="3" max="3" width="20.77734375" style="33" bestFit="1" customWidth="1"/>
    <col min="4" max="4" width="9.21875" style="18"/>
    <col min="5" max="5" width="21.5546875" style="18" bestFit="1" customWidth="1"/>
    <col min="6" max="6" width="22.77734375" style="18" bestFit="1" customWidth="1"/>
    <col min="7" max="16384" width="9.21875" style="18"/>
  </cols>
  <sheetData>
    <row r="1" spans="1:6" ht="18" x14ac:dyDescent="0.35">
      <c r="A1" s="269" t="s">
        <v>234</v>
      </c>
      <c r="B1" s="269"/>
      <c r="C1" s="269"/>
    </row>
    <row r="3" spans="1:6" s="37" customFormat="1" x14ac:dyDescent="0.25">
      <c r="A3" s="35" t="s">
        <v>116</v>
      </c>
      <c r="B3" s="36" t="s">
        <v>117</v>
      </c>
      <c r="C3" s="36" t="s">
        <v>118</v>
      </c>
      <c r="E3" s="36" t="s">
        <v>503</v>
      </c>
      <c r="F3" s="36" t="s">
        <v>502</v>
      </c>
    </row>
    <row r="4" spans="1:6" x14ac:dyDescent="0.25">
      <c r="A4" s="18" t="s">
        <v>119</v>
      </c>
      <c r="B4" s="34">
        <v>1762</v>
      </c>
      <c r="C4" s="34"/>
      <c r="E4" s="18" t="str">
        <f>A4</f>
        <v>010-Alamance-Burlington</v>
      </c>
      <c r="F4" s="136">
        <f>B4+C4</f>
        <v>1762</v>
      </c>
    </row>
    <row r="5" spans="1:6" x14ac:dyDescent="0.25">
      <c r="A5" s="18" t="s">
        <v>120</v>
      </c>
      <c r="B5" s="34">
        <v>1346</v>
      </c>
      <c r="C5" s="34"/>
      <c r="E5" s="18" t="str">
        <f t="shared" ref="E5:E68" si="0">A5</f>
        <v>020-Alexander</v>
      </c>
      <c r="F5" s="136">
        <f t="shared" ref="F5:F68" si="1">B5+C5</f>
        <v>1346</v>
      </c>
    </row>
    <row r="6" spans="1:6" x14ac:dyDescent="0.25">
      <c r="A6" s="18" t="s">
        <v>121</v>
      </c>
      <c r="B6" s="34">
        <v>2036</v>
      </c>
      <c r="C6" s="34"/>
      <c r="E6" s="18" t="str">
        <f t="shared" si="0"/>
        <v>030-Alleghany</v>
      </c>
      <c r="F6" s="136">
        <f t="shared" si="1"/>
        <v>2036</v>
      </c>
    </row>
    <row r="7" spans="1:6" x14ac:dyDescent="0.25">
      <c r="A7" s="18" t="s">
        <v>122</v>
      </c>
      <c r="B7" s="34">
        <v>1266</v>
      </c>
      <c r="C7" s="34"/>
      <c r="E7" s="18" t="str">
        <f t="shared" si="0"/>
        <v>040-Anson</v>
      </c>
      <c r="F7" s="136">
        <f t="shared" si="1"/>
        <v>1266</v>
      </c>
    </row>
    <row r="8" spans="1:6" x14ac:dyDescent="0.25">
      <c r="A8" s="18" t="s">
        <v>123</v>
      </c>
      <c r="B8" s="34">
        <v>1692</v>
      </c>
      <c r="C8" s="34"/>
      <c r="E8" s="18" t="str">
        <f t="shared" si="0"/>
        <v>050-Ashe</v>
      </c>
      <c r="F8" s="136">
        <f t="shared" si="1"/>
        <v>1692</v>
      </c>
    </row>
    <row r="9" spans="1:6" x14ac:dyDescent="0.25">
      <c r="A9" s="18" t="s">
        <v>124</v>
      </c>
      <c r="B9" s="34">
        <v>2434</v>
      </c>
      <c r="C9" s="34"/>
      <c r="E9" s="18" t="str">
        <f t="shared" si="0"/>
        <v>060-Avery</v>
      </c>
      <c r="F9" s="136">
        <f t="shared" si="1"/>
        <v>2434</v>
      </c>
    </row>
    <row r="10" spans="1:6" x14ac:dyDescent="0.25">
      <c r="A10" s="18" t="s">
        <v>125</v>
      </c>
      <c r="B10" s="34">
        <v>3000</v>
      </c>
      <c r="C10" s="34"/>
      <c r="E10" s="18" t="str">
        <f t="shared" si="0"/>
        <v>070-Beaufort</v>
      </c>
      <c r="F10" s="136">
        <f t="shared" si="1"/>
        <v>3000</v>
      </c>
    </row>
    <row r="11" spans="1:6" x14ac:dyDescent="0.25">
      <c r="A11" s="18" t="s">
        <v>126</v>
      </c>
      <c r="B11" s="34">
        <v>1402</v>
      </c>
      <c r="C11" s="34"/>
      <c r="E11" s="18" t="str">
        <f t="shared" si="0"/>
        <v>080-Bertie</v>
      </c>
      <c r="F11" s="136">
        <f t="shared" si="1"/>
        <v>1402</v>
      </c>
    </row>
    <row r="12" spans="1:6" x14ac:dyDescent="0.25">
      <c r="A12" s="18" t="s">
        <v>127</v>
      </c>
      <c r="B12" s="34">
        <v>1477</v>
      </c>
      <c r="C12" s="34"/>
      <c r="E12" s="18" t="str">
        <f t="shared" si="0"/>
        <v>090-Bladen</v>
      </c>
      <c r="F12" s="136">
        <f t="shared" si="1"/>
        <v>1477</v>
      </c>
    </row>
    <row r="13" spans="1:6" x14ac:dyDescent="0.25">
      <c r="A13" s="18" t="s">
        <v>128</v>
      </c>
      <c r="B13" s="34">
        <v>2262</v>
      </c>
      <c r="C13" s="34"/>
      <c r="E13" s="18" t="str">
        <f t="shared" si="0"/>
        <v>100-Brunswick</v>
      </c>
      <c r="F13" s="136">
        <f t="shared" si="1"/>
        <v>2262</v>
      </c>
    </row>
    <row r="14" spans="1:6" x14ac:dyDescent="0.25">
      <c r="A14" s="18" t="s">
        <v>129</v>
      </c>
      <c r="B14" s="34">
        <v>2507</v>
      </c>
      <c r="C14" s="34"/>
      <c r="E14" s="18" t="str">
        <f t="shared" si="0"/>
        <v>110-Buncombe</v>
      </c>
      <c r="F14" s="136">
        <f t="shared" si="1"/>
        <v>2507</v>
      </c>
    </row>
    <row r="15" spans="1:6" x14ac:dyDescent="0.25">
      <c r="A15" s="18" t="s">
        <v>130</v>
      </c>
      <c r="B15" s="34">
        <v>2396</v>
      </c>
      <c r="C15" s="34">
        <v>1718</v>
      </c>
      <c r="E15" s="18" t="str">
        <f t="shared" si="0"/>
        <v>111-Asheville City</v>
      </c>
      <c r="F15" s="136">
        <f t="shared" si="1"/>
        <v>4114</v>
      </c>
    </row>
    <row r="16" spans="1:6" x14ac:dyDescent="0.25">
      <c r="A16" s="18" t="s">
        <v>131</v>
      </c>
      <c r="B16" s="34">
        <v>1285</v>
      </c>
      <c r="C16" s="34"/>
      <c r="E16" s="18" t="str">
        <f t="shared" si="0"/>
        <v>120-Burke</v>
      </c>
      <c r="F16" s="136">
        <f t="shared" si="1"/>
        <v>1285</v>
      </c>
    </row>
    <row r="17" spans="1:6" x14ac:dyDescent="0.25">
      <c r="A17" s="18" t="s">
        <v>132</v>
      </c>
      <c r="B17" s="34">
        <v>1790</v>
      </c>
      <c r="C17" s="34"/>
      <c r="E17" s="18" t="str">
        <f t="shared" si="0"/>
        <v>130-Cabarrus</v>
      </c>
      <c r="F17" s="136">
        <f t="shared" si="1"/>
        <v>1790</v>
      </c>
    </row>
    <row r="18" spans="1:6" x14ac:dyDescent="0.25">
      <c r="A18" s="18" t="s">
        <v>133</v>
      </c>
      <c r="B18" s="34">
        <v>1976</v>
      </c>
      <c r="C18" s="34"/>
      <c r="E18" s="18" t="str">
        <f t="shared" si="0"/>
        <v>132-Kannapolis City</v>
      </c>
      <c r="F18" s="136">
        <f t="shared" si="1"/>
        <v>1976</v>
      </c>
    </row>
    <row r="19" spans="1:6" x14ac:dyDescent="0.25">
      <c r="A19" s="18" t="s">
        <v>134</v>
      </c>
      <c r="B19" s="34">
        <v>1313</v>
      </c>
      <c r="C19" s="34"/>
      <c r="E19" s="18" t="str">
        <f t="shared" si="0"/>
        <v>140-Caldwell</v>
      </c>
      <c r="F19" s="136">
        <f t="shared" si="1"/>
        <v>1313</v>
      </c>
    </row>
    <row r="20" spans="1:6" x14ac:dyDescent="0.25">
      <c r="A20" s="18" t="s">
        <v>135</v>
      </c>
      <c r="B20" s="34">
        <v>1399</v>
      </c>
      <c r="C20" s="34"/>
      <c r="E20" s="18" t="str">
        <f t="shared" si="0"/>
        <v>150-Camden</v>
      </c>
      <c r="F20" s="136">
        <f t="shared" si="1"/>
        <v>1399</v>
      </c>
    </row>
    <row r="21" spans="1:6" x14ac:dyDescent="0.25">
      <c r="A21" s="18" t="s">
        <v>136</v>
      </c>
      <c r="B21" s="34">
        <v>2695</v>
      </c>
      <c r="C21" s="34"/>
      <c r="E21" s="18" t="str">
        <f t="shared" si="0"/>
        <v>160-Carteret</v>
      </c>
      <c r="F21" s="136">
        <f t="shared" si="1"/>
        <v>2695</v>
      </c>
    </row>
    <row r="22" spans="1:6" x14ac:dyDescent="0.25">
      <c r="A22" s="18" t="s">
        <v>137</v>
      </c>
      <c r="B22" s="34">
        <v>920</v>
      </c>
      <c r="C22" s="34"/>
      <c r="E22" s="18" t="str">
        <f t="shared" si="0"/>
        <v>170-Caswell</v>
      </c>
      <c r="F22" s="136">
        <f t="shared" si="1"/>
        <v>920</v>
      </c>
    </row>
    <row r="23" spans="1:6" x14ac:dyDescent="0.25">
      <c r="A23" s="18" t="s">
        <v>138</v>
      </c>
      <c r="B23" s="34">
        <v>1647</v>
      </c>
      <c r="C23" s="34"/>
      <c r="E23" s="18" t="str">
        <f t="shared" si="0"/>
        <v>180-Catawba</v>
      </c>
      <c r="F23" s="136">
        <f t="shared" si="1"/>
        <v>1647</v>
      </c>
    </row>
    <row r="24" spans="1:6" x14ac:dyDescent="0.25">
      <c r="A24" s="18" t="s">
        <v>139</v>
      </c>
      <c r="B24" s="34">
        <v>1647</v>
      </c>
      <c r="C24" s="34"/>
      <c r="E24" s="18" t="str">
        <f t="shared" si="0"/>
        <v>181-Hickory City</v>
      </c>
      <c r="F24" s="136">
        <f t="shared" si="1"/>
        <v>1647</v>
      </c>
    </row>
    <row r="25" spans="1:6" x14ac:dyDescent="0.25">
      <c r="A25" s="18" t="s">
        <v>140</v>
      </c>
      <c r="B25" s="34">
        <v>1647</v>
      </c>
      <c r="C25" s="34"/>
      <c r="E25" s="18" t="str">
        <f t="shared" si="0"/>
        <v>182-Newton City</v>
      </c>
      <c r="F25" s="136">
        <f t="shared" si="1"/>
        <v>1647</v>
      </c>
    </row>
    <row r="26" spans="1:6" x14ac:dyDescent="0.25">
      <c r="A26" s="18" t="s">
        <v>141</v>
      </c>
      <c r="B26" s="34">
        <v>3362</v>
      </c>
      <c r="C26" s="34"/>
      <c r="E26" s="18" t="str">
        <f t="shared" si="0"/>
        <v>190-Chatham</v>
      </c>
      <c r="F26" s="136">
        <f t="shared" si="1"/>
        <v>3362</v>
      </c>
    </row>
    <row r="27" spans="1:6" x14ac:dyDescent="0.25">
      <c r="A27" s="18" t="s">
        <v>142</v>
      </c>
      <c r="B27" s="34">
        <v>1994</v>
      </c>
      <c r="C27" s="34"/>
      <c r="E27" s="18" t="str">
        <f t="shared" si="0"/>
        <v>200-Cherokee</v>
      </c>
      <c r="F27" s="136">
        <f t="shared" si="1"/>
        <v>1994</v>
      </c>
    </row>
    <row r="28" spans="1:6" x14ac:dyDescent="0.25">
      <c r="A28" s="18" t="s">
        <v>143</v>
      </c>
      <c r="B28" s="34">
        <v>1805</v>
      </c>
      <c r="C28" s="34"/>
      <c r="E28" s="18" t="str">
        <f t="shared" si="0"/>
        <v>210-Chowan</v>
      </c>
      <c r="F28" s="136">
        <f t="shared" si="1"/>
        <v>1805</v>
      </c>
    </row>
    <row r="29" spans="1:6" x14ac:dyDescent="0.25">
      <c r="A29" s="18" t="s">
        <v>144</v>
      </c>
      <c r="B29" s="34">
        <v>1028</v>
      </c>
      <c r="C29" s="34"/>
      <c r="E29" s="18" t="str">
        <f t="shared" si="0"/>
        <v>220-Clay</v>
      </c>
      <c r="F29" s="136">
        <f t="shared" si="1"/>
        <v>1028</v>
      </c>
    </row>
    <row r="30" spans="1:6" x14ac:dyDescent="0.25">
      <c r="A30" s="18" t="s">
        <v>145</v>
      </c>
      <c r="B30" s="34">
        <v>682</v>
      </c>
      <c r="C30" s="34">
        <v>1475</v>
      </c>
      <c r="E30" s="18" t="str">
        <f t="shared" si="0"/>
        <v>230-Cleveland</v>
      </c>
      <c r="F30" s="136">
        <f t="shared" si="1"/>
        <v>2157</v>
      </c>
    </row>
    <row r="31" spans="1:6" x14ac:dyDescent="0.25">
      <c r="A31" s="18" t="s">
        <v>146</v>
      </c>
      <c r="B31" s="34">
        <v>872</v>
      </c>
      <c r="C31" s="34"/>
      <c r="E31" s="18" t="str">
        <f t="shared" si="0"/>
        <v>240-Columbus</v>
      </c>
      <c r="F31" s="136">
        <f t="shared" si="1"/>
        <v>872</v>
      </c>
    </row>
    <row r="32" spans="1:6" x14ac:dyDescent="0.25">
      <c r="A32" s="18" t="s">
        <v>147</v>
      </c>
      <c r="B32" s="34">
        <v>973</v>
      </c>
      <c r="C32" s="34"/>
      <c r="E32" s="18" t="str">
        <f t="shared" si="0"/>
        <v>241-Whiteville City</v>
      </c>
      <c r="F32" s="136">
        <f t="shared" si="1"/>
        <v>973</v>
      </c>
    </row>
    <row r="33" spans="1:6" x14ac:dyDescent="0.25">
      <c r="A33" s="18" t="s">
        <v>148</v>
      </c>
      <c r="B33" s="34">
        <v>1723</v>
      </c>
      <c r="C33" s="34"/>
      <c r="E33" s="18" t="str">
        <f t="shared" si="0"/>
        <v>250-Craven</v>
      </c>
      <c r="F33" s="136">
        <f t="shared" si="1"/>
        <v>1723</v>
      </c>
    </row>
    <row r="34" spans="1:6" x14ac:dyDescent="0.25">
      <c r="A34" s="18" t="s">
        <v>149</v>
      </c>
      <c r="B34" s="34">
        <v>1616</v>
      </c>
      <c r="C34" s="34"/>
      <c r="E34" s="18" t="str">
        <f t="shared" si="0"/>
        <v>260-Cumberland</v>
      </c>
      <c r="F34" s="136">
        <f t="shared" si="1"/>
        <v>1616</v>
      </c>
    </row>
    <row r="35" spans="1:6" x14ac:dyDescent="0.25">
      <c r="A35" s="18" t="s">
        <v>150</v>
      </c>
      <c r="B35" s="34">
        <v>2557</v>
      </c>
      <c r="C35" s="34"/>
      <c r="E35" s="18" t="str">
        <f t="shared" si="0"/>
        <v>270-Currituck</v>
      </c>
      <c r="F35" s="136">
        <f t="shared" si="1"/>
        <v>2557</v>
      </c>
    </row>
    <row r="36" spans="1:6" x14ac:dyDescent="0.25">
      <c r="A36" s="18" t="s">
        <v>151</v>
      </c>
      <c r="B36" s="34">
        <v>4326</v>
      </c>
      <c r="C36" s="34"/>
      <c r="E36" s="18" t="str">
        <f t="shared" si="0"/>
        <v>280-Dare</v>
      </c>
      <c r="F36" s="136">
        <f t="shared" si="1"/>
        <v>4326</v>
      </c>
    </row>
    <row r="37" spans="1:6" x14ac:dyDescent="0.25">
      <c r="A37" s="18" t="s">
        <v>152</v>
      </c>
      <c r="B37" s="34">
        <v>1216</v>
      </c>
      <c r="C37" s="34"/>
      <c r="E37" s="18" t="str">
        <f t="shared" si="0"/>
        <v>290-Davidson</v>
      </c>
      <c r="F37" s="136">
        <f t="shared" si="1"/>
        <v>1216</v>
      </c>
    </row>
    <row r="38" spans="1:6" x14ac:dyDescent="0.25">
      <c r="A38" s="18" t="s">
        <v>153</v>
      </c>
      <c r="B38" s="34">
        <v>1188</v>
      </c>
      <c r="C38" s="34">
        <v>478</v>
      </c>
      <c r="E38" s="18" t="str">
        <f t="shared" si="0"/>
        <v>291-Lexington City</v>
      </c>
      <c r="F38" s="136">
        <f t="shared" si="1"/>
        <v>1666</v>
      </c>
    </row>
    <row r="39" spans="1:6" x14ac:dyDescent="0.25">
      <c r="A39" s="18" t="s">
        <v>154</v>
      </c>
      <c r="B39" s="34">
        <v>1213</v>
      </c>
      <c r="C39" s="34"/>
      <c r="E39" s="18" t="str">
        <f t="shared" si="0"/>
        <v>292-Thomasville City</v>
      </c>
      <c r="F39" s="136">
        <f t="shared" si="1"/>
        <v>1213</v>
      </c>
    </row>
    <row r="40" spans="1:6" x14ac:dyDescent="0.25">
      <c r="A40" s="18" t="s">
        <v>155</v>
      </c>
      <c r="B40" s="34">
        <v>1918</v>
      </c>
      <c r="C40" s="34"/>
      <c r="E40" s="18" t="str">
        <f t="shared" si="0"/>
        <v>300-Davie</v>
      </c>
      <c r="F40" s="136">
        <f t="shared" si="1"/>
        <v>1918</v>
      </c>
    </row>
    <row r="41" spans="1:6" x14ac:dyDescent="0.25">
      <c r="A41" s="18" t="s">
        <v>156</v>
      </c>
      <c r="B41" s="34">
        <v>961</v>
      </c>
      <c r="C41" s="34"/>
      <c r="E41" s="18" t="str">
        <f t="shared" si="0"/>
        <v>310-Duplin</v>
      </c>
      <c r="F41" s="136">
        <f t="shared" si="1"/>
        <v>961</v>
      </c>
    </row>
    <row r="42" spans="1:6" x14ac:dyDescent="0.25">
      <c r="A42" s="18" t="s">
        <v>157</v>
      </c>
      <c r="B42" s="34">
        <v>3512</v>
      </c>
      <c r="C42" s="34"/>
      <c r="E42" s="18" t="str">
        <f t="shared" si="0"/>
        <v>320-Durham Public</v>
      </c>
      <c r="F42" s="136">
        <f t="shared" si="1"/>
        <v>3512</v>
      </c>
    </row>
    <row r="43" spans="1:6" x14ac:dyDescent="0.25">
      <c r="A43" s="18" t="s">
        <v>158</v>
      </c>
      <c r="B43" s="34">
        <v>1157</v>
      </c>
      <c r="C43" s="34">
        <v>1157</v>
      </c>
      <c r="E43" s="18" t="str">
        <f t="shared" si="0"/>
        <v>330-Edgecombe</v>
      </c>
      <c r="F43" s="136">
        <f t="shared" si="1"/>
        <v>2314</v>
      </c>
    </row>
    <row r="44" spans="1:6" x14ac:dyDescent="0.25">
      <c r="A44" s="18" t="s">
        <v>159</v>
      </c>
      <c r="B44" s="34">
        <v>2088</v>
      </c>
      <c r="C44" s="34"/>
      <c r="E44" s="18" t="str">
        <f t="shared" si="0"/>
        <v>340-Forsyth</v>
      </c>
      <c r="F44" s="136">
        <f t="shared" si="1"/>
        <v>2088</v>
      </c>
    </row>
    <row r="45" spans="1:6" x14ac:dyDescent="0.25">
      <c r="A45" s="32" t="s">
        <v>160</v>
      </c>
      <c r="B45" s="176">
        <v>1811</v>
      </c>
      <c r="C45" s="34"/>
      <c r="E45" s="18" t="str">
        <f t="shared" si="0"/>
        <v>350-Franklin</v>
      </c>
      <c r="F45" s="136">
        <f t="shared" si="1"/>
        <v>1811</v>
      </c>
    </row>
    <row r="46" spans="1:6" x14ac:dyDescent="0.25">
      <c r="A46" s="18" t="s">
        <v>161</v>
      </c>
      <c r="B46" s="34">
        <v>1449</v>
      </c>
      <c r="C46" s="34"/>
      <c r="E46" s="18" t="str">
        <f t="shared" si="0"/>
        <v>360-Gaston</v>
      </c>
      <c r="F46" s="136">
        <f t="shared" si="1"/>
        <v>1449</v>
      </c>
    </row>
    <row r="47" spans="1:6" x14ac:dyDescent="0.25">
      <c r="A47" s="18" t="s">
        <v>162</v>
      </c>
      <c r="B47" s="34">
        <v>1703</v>
      </c>
      <c r="C47" s="34"/>
      <c r="E47" s="18" t="str">
        <f t="shared" si="0"/>
        <v>370-Gates</v>
      </c>
      <c r="F47" s="136">
        <f t="shared" si="1"/>
        <v>1703</v>
      </c>
    </row>
    <row r="48" spans="1:6" x14ac:dyDescent="0.25">
      <c r="A48" s="18" t="s">
        <v>163</v>
      </c>
      <c r="B48" s="34">
        <v>868</v>
      </c>
      <c r="C48" s="34"/>
      <c r="E48" s="18" t="str">
        <f t="shared" si="0"/>
        <v>380-Graham</v>
      </c>
      <c r="F48" s="136">
        <f t="shared" si="1"/>
        <v>868</v>
      </c>
    </row>
    <row r="49" spans="1:6" x14ac:dyDescent="0.25">
      <c r="A49" s="18" t="s">
        <v>164</v>
      </c>
      <c r="B49" s="34">
        <v>1755</v>
      </c>
      <c r="C49" s="34"/>
      <c r="E49" s="18" t="str">
        <f t="shared" si="0"/>
        <v>390-Granville</v>
      </c>
      <c r="F49" s="136">
        <f t="shared" si="1"/>
        <v>1755</v>
      </c>
    </row>
    <row r="50" spans="1:6" x14ac:dyDescent="0.25">
      <c r="A50" s="18" t="s">
        <v>165</v>
      </c>
      <c r="B50" s="34">
        <v>806</v>
      </c>
      <c r="C50" s="34"/>
      <c r="E50" s="18" t="str">
        <f t="shared" si="0"/>
        <v>400-Greene</v>
      </c>
      <c r="F50" s="136">
        <f t="shared" si="1"/>
        <v>806</v>
      </c>
    </row>
    <row r="51" spans="1:6" x14ac:dyDescent="0.25">
      <c r="A51" s="18" t="s">
        <v>166</v>
      </c>
      <c r="B51" s="34">
        <v>2526</v>
      </c>
      <c r="C51" s="34"/>
      <c r="E51" s="18" t="str">
        <f t="shared" si="0"/>
        <v>410-Guilford</v>
      </c>
      <c r="F51" s="136">
        <f t="shared" si="1"/>
        <v>2526</v>
      </c>
    </row>
    <row r="52" spans="1:6" x14ac:dyDescent="0.25">
      <c r="A52" s="18" t="s">
        <v>167</v>
      </c>
      <c r="B52" s="34">
        <v>731</v>
      </c>
      <c r="C52" s="34"/>
      <c r="E52" s="18" t="str">
        <f t="shared" si="0"/>
        <v>420-Halifax</v>
      </c>
      <c r="F52" s="136">
        <f t="shared" si="1"/>
        <v>731</v>
      </c>
    </row>
    <row r="53" spans="1:6" x14ac:dyDescent="0.25">
      <c r="A53" s="18" t="s">
        <v>168</v>
      </c>
      <c r="B53" s="34">
        <v>729</v>
      </c>
      <c r="C53" s="34">
        <v>73</v>
      </c>
      <c r="E53" s="18" t="str">
        <f t="shared" si="0"/>
        <v>421-Roanoke Rapids City</v>
      </c>
      <c r="F53" s="136">
        <f t="shared" si="1"/>
        <v>802</v>
      </c>
    </row>
    <row r="54" spans="1:6" x14ac:dyDescent="0.25">
      <c r="A54" s="18" t="s">
        <v>169</v>
      </c>
      <c r="B54" s="34">
        <v>786</v>
      </c>
      <c r="C54" s="34">
        <v>1936</v>
      </c>
      <c r="E54" s="18" t="str">
        <f t="shared" si="0"/>
        <v>422-Weldon City</v>
      </c>
      <c r="F54" s="136">
        <f t="shared" si="1"/>
        <v>2722</v>
      </c>
    </row>
    <row r="55" spans="1:6" x14ac:dyDescent="0.25">
      <c r="A55" s="18" t="s">
        <v>170</v>
      </c>
      <c r="B55" s="34">
        <v>1132</v>
      </c>
      <c r="C55" s="34"/>
      <c r="E55" s="18" t="str">
        <f t="shared" si="0"/>
        <v>430-Harnett</v>
      </c>
      <c r="F55" s="136">
        <f t="shared" si="1"/>
        <v>1132</v>
      </c>
    </row>
    <row r="56" spans="1:6" x14ac:dyDescent="0.25">
      <c r="A56" s="18" t="s">
        <v>171</v>
      </c>
      <c r="B56" s="34">
        <v>2107</v>
      </c>
      <c r="C56" s="34"/>
      <c r="E56" s="18" t="str">
        <f t="shared" si="0"/>
        <v>440-Haywood</v>
      </c>
      <c r="F56" s="136">
        <f t="shared" si="1"/>
        <v>2107</v>
      </c>
    </row>
    <row r="57" spans="1:6" x14ac:dyDescent="0.25">
      <c r="A57" s="18" t="s">
        <v>172</v>
      </c>
      <c r="B57" s="34">
        <v>1950</v>
      </c>
      <c r="C57" s="34"/>
      <c r="E57" s="18" t="str">
        <f t="shared" si="0"/>
        <v>450-Henderson</v>
      </c>
      <c r="F57" s="136">
        <f t="shared" si="1"/>
        <v>1950</v>
      </c>
    </row>
    <row r="58" spans="1:6" x14ac:dyDescent="0.25">
      <c r="A58" s="18" t="s">
        <v>173</v>
      </c>
      <c r="B58" s="34">
        <v>1524</v>
      </c>
      <c r="C58" s="34"/>
      <c r="E58" s="18" t="str">
        <f t="shared" si="0"/>
        <v>460-Hertford</v>
      </c>
      <c r="F58" s="136">
        <f t="shared" si="1"/>
        <v>1524</v>
      </c>
    </row>
    <row r="59" spans="1:6" x14ac:dyDescent="0.25">
      <c r="A59" s="18" t="s">
        <v>174</v>
      </c>
      <c r="B59" s="34">
        <v>596</v>
      </c>
      <c r="C59" s="34"/>
      <c r="E59" s="18" t="str">
        <f t="shared" si="0"/>
        <v>470-Hoke</v>
      </c>
      <c r="F59" s="136">
        <f t="shared" si="1"/>
        <v>596</v>
      </c>
    </row>
    <row r="60" spans="1:6" x14ac:dyDescent="0.25">
      <c r="A60" s="18" t="s">
        <v>175</v>
      </c>
      <c r="B60" s="34">
        <v>790</v>
      </c>
      <c r="C60" s="34"/>
      <c r="E60" s="18" t="str">
        <f t="shared" si="0"/>
        <v>480-Hyde</v>
      </c>
      <c r="F60" s="136">
        <f t="shared" si="1"/>
        <v>790</v>
      </c>
    </row>
    <row r="61" spans="1:6" x14ac:dyDescent="0.25">
      <c r="A61" s="18" t="s">
        <v>176</v>
      </c>
      <c r="B61" s="34">
        <v>1625</v>
      </c>
      <c r="C61" s="34"/>
      <c r="E61" s="18" t="str">
        <f t="shared" si="0"/>
        <v>490-Iredell</v>
      </c>
      <c r="F61" s="136">
        <f t="shared" si="1"/>
        <v>1625</v>
      </c>
    </row>
    <row r="62" spans="1:6" x14ac:dyDescent="0.25">
      <c r="A62" s="18" t="s">
        <v>177</v>
      </c>
      <c r="B62" s="34">
        <v>1623</v>
      </c>
      <c r="C62" s="34"/>
      <c r="E62" s="18" t="str">
        <f t="shared" si="0"/>
        <v>491-Mooresville City</v>
      </c>
      <c r="F62" s="136">
        <f t="shared" si="1"/>
        <v>1623</v>
      </c>
    </row>
    <row r="63" spans="1:6" x14ac:dyDescent="0.25">
      <c r="A63" s="18" t="s">
        <v>178</v>
      </c>
      <c r="B63" s="34">
        <v>1956</v>
      </c>
      <c r="C63" s="34"/>
      <c r="E63" s="18" t="str">
        <f t="shared" si="0"/>
        <v>500-Jackson</v>
      </c>
      <c r="F63" s="136">
        <f t="shared" si="1"/>
        <v>1956</v>
      </c>
    </row>
    <row r="64" spans="1:6" x14ac:dyDescent="0.25">
      <c r="A64" s="18" t="s">
        <v>179</v>
      </c>
      <c r="B64" s="34">
        <v>1639</v>
      </c>
      <c r="C64" s="34"/>
      <c r="E64" s="18" t="str">
        <f t="shared" si="0"/>
        <v>510-Johnston</v>
      </c>
      <c r="F64" s="136">
        <f t="shared" si="1"/>
        <v>1639</v>
      </c>
    </row>
    <row r="65" spans="1:6" x14ac:dyDescent="0.25">
      <c r="A65" s="18" t="s">
        <v>180</v>
      </c>
      <c r="B65" s="34">
        <v>1440</v>
      </c>
      <c r="C65" s="34"/>
      <c r="E65" s="18" t="str">
        <f t="shared" si="0"/>
        <v>520-Jones</v>
      </c>
      <c r="F65" s="136">
        <f t="shared" si="1"/>
        <v>1440</v>
      </c>
    </row>
    <row r="66" spans="1:6" x14ac:dyDescent="0.25">
      <c r="A66" s="18" t="s">
        <v>181</v>
      </c>
      <c r="B66" s="34">
        <v>1796</v>
      </c>
      <c r="C66" s="34"/>
      <c r="E66" s="18" t="str">
        <f t="shared" si="0"/>
        <v>530-Lee</v>
      </c>
      <c r="F66" s="136">
        <f t="shared" si="1"/>
        <v>1796</v>
      </c>
    </row>
    <row r="67" spans="1:6" x14ac:dyDescent="0.25">
      <c r="A67" s="18" t="s">
        <v>182</v>
      </c>
      <c r="B67" s="34">
        <v>970</v>
      </c>
      <c r="C67" s="34"/>
      <c r="E67" s="18" t="str">
        <f t="shared" si="0"/>
        <v>540-Lenoir</v>
      </c>
      <c r="F67" s="136">
        <f t="shared" si="1"/>
        <v>970</v>
      </c>
    </row>
    <row r="68" spans="1:6" x14ac:dyDescent="0.25">
      <c r="A68" s="18" t="s">
        <v>183</v>
      </c>
      <c r="B68" s="34">
        <v>1431</v>
      </c>
      <c r="C68" s="34"/>
      <c r="E68" s="18" t="str">
        <f t="shared" si="0"/>
        <v>550-Lincoln</v>
      </c>
      <c r="F68" s="136">
        <f t="shared" si="1"/>
        <v>1431</v>
      </c>
    </row>
    <row r="69" spans="1:6" x14ac:dyDescent="0.25">
      <c r="A69" s="18" t="s">
        <v>184</v>
      </c>
      <c r="B69" s="34">
        <v>1714</v>
      </c>
      <c r="C69" s="34"/>
      <c r="E69" s="18" t="str">
        <f t="shared" ref="E69:E118" si="2">A69</f>
        <v>560-Macon</v>
      </c>
      <c r="F69" s="136">
        <f t="shared" ref="F69:F118" si="3">B69+C69</f>
        <v>1714</v>
      </c>
    </row>
    <row r="70" spans="1:6" x14ac:dyDescent="0.25">
      <c r="A70" s="18" t="s">
        <v>185</v>
      </c>
      <c r="B70" s="34">
        <v>1173</v>
      </c>
      <c r="C70" s="34"/>
      <c r="E70" s="18" t="str">
        <f t="shared" si="2"/>
        <v>570-Madison</v>
      </c>
      <c r="F70" s="136">
        <f t="shared" si="3"/>
        <v>1173</v>
      </c>
    </row>
    <row r="71" spans="1:6" x14ac:dyDescent="0.25">
      <c r="A71" s="18" t="s">
        <v>186</v>
      </c>
      <c r="B71" s="34">
        <v>1689</v>
      </c>
      <c r="C71" s="34"/>
      <c r="E71" s="18" t="str">
        <f t="shared" si="2"/>
        <v>580-Martin</v>
      </c>
      <c r="F71" s="136">
        <f t="shared" si="3"/>
        <v>1689</v>
      </c>
    </row>
    <row r="72" spans="1:6" x14ac:dyDescent="0.25">
      <c r="A72" s="18" t="s">
        <v>187</v>
      </c>
      <c r="B72" s="34">
        <v>1494</v>
      </c>
      <c r="C72" s="34"/>
      <c r="E72" s="18" t="str">
        <f t="shared" si="2"/>
        <v>590-McDowell</v>
      </c>
      <c r="F72" s="136">
        <f t="shared" si="3"/>
        <v>1494</v>
      </c>
    </row>
    <row r="73" spans="1:6" x14ac:dyDescent="0.25">
      <c r="A73" s="18" t="s">
        <v>188</v>
      </c>
      <c r="B73" s="34">
        <v>2756</v>
      </c>
      <c r="C73" s="34"/>
      <c r="E73" s="18" t="str">
        <f t="shared" si="2"/>
        <v>600-Char.-Mecklenburg</v>
      </c>
      <c r="F73" s="136">
        <f t="shared" si="3"/>
        <v>2756</v>
      </c>
    </row>
    <row r="74" spans="1:6" x14ac:dyDescent="0.25">
      <c r="A74" s="18" t="s">
        <v>189</v>
      </c>
      <c r="B74" s="34">
        <v>961</v>
      </c>
      <c r="C74" s="34"/>
      <c r="E74" s="18" t="str">
        <f t="shared" si="2"/>
        <v>610-Mitchell</v>
      </c>
      <c r="F74" s="136">
        <f t="shared" si="3"/>
        <v>961</v>
      </c>
    </row>
    <row r="75" spans="1:6" x14ac:dyDescent="0.25">
      <c r="A75" s="18" t="s">
        <v>190</v>
      </c>
      <c r="B75" s="34">
        <v>1356</v>
      </c>
      <c r="C75" s="34"/>
      <c r="E75" s="18" t="str">
        <f t="shared" si="2"/>
        <v>620-Montgomery</v>
      </c>
      <c r="F75" s="136">
        <f t="shared" si="3"/>
        <v>1356</v>
      </c>
    </row>
    <row r="76" spans="1:6" x14ac:dyDescent="0.25">
      <c r="A76" s="18" t="s">
        <v>191</v>
      </c>
      <c r="B76" s="34">
        <v>2153</v>
      </c>
      <c r="C76" s="34"/>
      <c r="E76" s="18" t="str">
        <f t="shared" si="2"/>
        <v>630-Moore</v>
      </c>
      <c r="F76" s="136">
        <f t="shared" si="3"/>
        <v>2153</v>
      </c>
    </row>
    <row r="77" spans="1:6" x14ac:dyDescent="0.25">
      <c r="A77" s="18" t="s">
        <v>192</v>
      </c>
      <c r="B77" s="34">
        <v>1445</v>
      </c>
      <c r="C77" s="34"/>
      <c r="E77" s="18" t="str">
        <f t="shared" si="2"/>
        <v>640-Nash</v>
      </c>
      <c r="F77" s="136">
        <f t="shared" si="3"/>
        <v>1445</v>
      </c>
    </row>
    <row r="78" spans="1:6" x14ac:dyDescent="0.25">
      <c r="A78" s="18" t="s">
        <v>193</v>
      </c>
      <c r="B78" s="34">
        <v>2816</v>
      </c>
      <c r="C78" s="34"/>
      <c r="E78" s="18" t="str">
        <f t="shared" si="2"/>
        <v>650-New Hanover</v>
      </c>
      <c r="F78" s="136">
        <f t="shared" si="3"/>
        <v>2816</v>
      </c>
    </row>
    <row r="79" spans="1:6" x14ac:dyDescent="0.25">
      <c r="A79" s="18" t="s">
        <v>194</v>
      </c>
      <c r="B79" s="34">
        <v>1356</v>
      </c>
      <c r="C79" s="34"/>
      <c r="E79" s="18" t="str">
        <f t="shared" si="2"/>
        <v>660-Northampton</v>
      </c>
      <c r="F79" s="136">
        <f t="shared" si="3"/>
        <v>1356</v>
      </c>
    </row>
    <row r="80" spans="1:6" x14ac:dyDescent="0.25">
      <c r="A80" s="18" t="s">
        <v>195</v>
      </c>
      <c r="B80" s="34">
        <v>1922</v>
      </c>
      <c r="C80" s="34"/>
      <c r="E80" s="18" t="str">
        <f t="shared" si="2"/>
        <v>670-Onslow</v>
      </c>
      <c r="F80" s="136">
        <f t="shared" si="3"/>
        <v>1922</v>
      </c>
    </row>
    <row r="81" spans="1:6" x14ac:dyDescent="0.25">
      <c r="A81" s="18" t="s">
        <v>196</v>
      </c>
      <c r="B81" s="34">
        <v>4165</v>
      </c>
      <c r="C81" s="34"/>
      <c r="E81" s="18" t="str">
        <f t="shared" si="2"/>
        <v>680-Orange</v>
      </c>
      <c r="F81" s="136">
        <f t="shared" si="3"/>
        <v>4165</v>
      </c>
    </row>
    <row r="82" spans="1:6" x14ac:dyDescent="0.25">
      <c r="A82" s="18" t="s">
        <v>197</v>
      </c>
      <c r="B82" s="34">
        <v>4472</v>
      </c>
      <c r="C82" s="34">
        <v>1892</v>
      </c>
      <c r="E82" s="18" t="str">
        <f t="shared" si="2"/>
        <v>681-Chapel Hill-Carrboro</v>
      </c>
      <c r="F82" s="136">
        <f t="shared" si="3"/>
        <v>6364</v>
      </c>
    </row>
    <row r="83" spans="1:6" x14ac:dyDescent="0.25">
      <c r="A83" s="18" t="s">
        <v>198</v>
      </c>
      <c r="B83" s="34">
        <v>2453</v>
      </c>
      <c r="C83" s="34"/>
      <c r="E83" s="18" t="str">
        <f t="shared" si="2"/>
        <v>690-Pamlico</v>
      </c>
      <c r="F83" s="136">
        <f t="shared" si="3"/>
        <v>2453</v>
      </c>
    </row>
    <row r="84" spans="1:6" x14ac:dyDescent="0.25">
      <c r="A84" s="18" t="s">
        <v>199</v>
      </c>
      <c r="B84" s="34">
        <v>1964</v>
      </c>
      <c r="C84" s="34"/>
      <c r="E84" s="18" t="str">
        <f t="shared" si="2"/>
        <v>700-Pasquotank</v>
      </c>
      <c r="F84" s="136">
        <f t="shared" si="3"/>
        <v>1964</v>
      </c>
    </row>
    <row r="85" spans="1:6" x14ac:dyDescent="0.25">
      <c r="A85" s="18" t="s">
        <v>200</v>
      </c>
      <c r="B85" s="34">
        <v>1560</v>
      </c>
      <c r="C85" s="34"/>
      <c r="E85" s="18" t="str">
        <f t="shared" si="2"/>
        <v>710-Pender</v>
      </c>
      <c r="F85" s="136">
        <f t="shared" si="3"/>
        <v>1560</v>
      </c>
    </row>
    <row r="86" spans="1:6" x14ac:dyDescent="0.25">
      <c r="A86" s="18" t="s">
        <v>201</v>
      </c>
      <c r="B86" s="34">
        <v>1747</v>
      </c>
      <c r="C86" s="34"/>
      <c r="E86" s="18" t="str">
        <f t="shared" si="2"/>
        <v>720-Perquimans</v>
      </c>
      <c r="F86" s="136">
        <f t="shared" si="3"/>
        <v>1747</v>
      </c>
    </row>
    <row r="87" spans="1:6" x14ac:dyDescent="0.25">
      <c r="A87" s="18" t="s">
        <v>202</v>
      </c>
      <c r="B87" s="34">
        <v>1724</v>
      </c>
      <c r="C87" s="34"/>
      <c r="E87" s="18" t="str">
        <f t="shared" si="2"/>
        <v>730-Person</v>
      </c>
      <c r="F87" s="136">
        <f t="shared" si="3"/>
        <v>1724</v>
      </c>
    </row>
    <row r="88" spans="1:6" x14ac:dyDescent="0.25">
      <c r="A88" s="18" t="s">
        <v>203</v>
      </c>
      <c r="B88" s="34">
        <v>1609</v>
      </c>
      <c r="C88" s="34"/>
      <c r="E88" s="18" t="str">
        <f t="shared" si="2"/>
        <v>740-Pitt</v>
      </c>
      <c r="F88" s="136">
        <f t="shared" si="3"/>
        <v>1609</v>
      </c>
    </row>
    <row r="89" spans="1:6" x14ac:dyDescent="0.25">
      <c r="A89" s="18" t="s">
        <v>204</v>
      </c>
      <c r="B89" s="34">
        <v>2234</v>
      </c>
      <c r="C89" s="34"/>
      <c r="E89" s="18" t="str">
        <f t="shared" si="2"/>
        <v>750-Polk</v>
      </c>
      <c r="F89" s="136">
        <f t="shared" si="3"/>
        <v>2234</v>
      </c>
    </row>
    <row r="90" spans="1:6" x14ac:dyDescent="0.25">
      <c r="A90" s="18" t="s">
        <v>205</v>
      </c>
      <c r="B90" s="34">
        <v>1239</v>
      </c>
      <c r="C90" s="34"/>
      <c r="E90" s="18" t="str">
        <f t="shared" si="2"/>
        <v>760-Randolph</v>
      </c>
      <c r="F90" s="136">
        <f t="shared" si="3"/>
        <v>1239</v>
      </c>
    </row>
    <row r="91" spans="1:6" x14ac:dyDescent="0.25">
      <c r="A91" s="18" t="s">
        <v>206</v>
      </c>
      <c r="B91" s="34">
        <v>1200</v>
      </c>
      <c r="C91" s="34">
        <v>1900</v>
      </c>
      <c r="E91" s="18" t="str">
        <f t="shared" si="2"/>
        <v>761-Asheboro City</v>
      </c>
      <c r="F91" s="136">
        <f t="shared" si="3"/>
        <v>3100</v>
      </c>
    </row>
    <row r="92" spans="1:6" x14ac:dyDescent="0.25">
      <c r="A92" s="18" t="s">
        <v>207</v>
      </c>
      <c r="B92" s="34">
        <v>1097</v>
      </c>
      <c r="C92" s="34"/>
      <c r="E92" s="18" t="str">
        <f t="shared" si="2"/>
        <v>770-Richmond</v>
      </c>
      <c r="F92" s="136">
        <f t="shared" si="3"/>
        <v>1097</v>
      </c>
    </row>
    <row r="93" spans="1:6" x14ac:dyDescent="0.25">
      <c r="A93" s="18" t="s">
        <v>208</v>
      </c>
      <c r="B93" s="34">
        <v>573</v>
      </c>
      <c r="C93" s="34"/>
      <c r="E93" s="18" t="str">
        <f t="shared" si="2"/>
        <v>780-Robeson</v>
      </c>
      <c r="F93" s="136">
        <f t="shared" si="3"/>
        <v>573</v>
      </c>
    </row>
    <row r="94" spans="1:6" x14ac:dyDescent="0.25">
      <c r="A94" s="18" t="s">
        <v>209</v>
      </c>
      <c r="B94" s="34">
        <v>1249</v>
      </c>
      <c r="C94" s="34"/>
      <c r="E94" s="18" t="str">
        <f t="shared" si="2"/>
        <v>790-Rockingham</v>
      </c>
      <c r="F94" s="136">
        <f t="shared" si="3"/>
        <v>1249</v>
      </c>
    </row>
    <row r="95" spans="1:6" x14ac:dyDescent="0.25">
      <c r="A95" s="18" t="s">
        <v>210</v>
      </c>
      <c r="B95" s="34">
        <v>1913</v>
      </c>
      <c r="C95" s="34"/>
      <c r="E95" s="18" t="str">
        <f t="shared" si="2"/>
        <v>800-Rowan</v>
      </c>
      <c r="F95" s="136">
        <f t="shared" si="3"/>
        <v>1913</v>
      </c>
    </row>
    <row r="96" spans="1:6" x14ac:dyDescent="0.25">
      <c r="A96" s="18" t="s">
        <v>211</v>
      </c>
      <c r="B96" s="34">
        <v>1584</v>
      </c>
      <c r="C96" s="34"/>
      <c r="E96" s="18" t="str">
        <f t="shared" si="2"/>
        <v>810-Rutherford</v>
      </c>
      <c r="F96" s="136">
        <f t="shared" si="3"/>
        <v>1584</v>
      </c>
    </row>
    <row r="97" spans="1:6" x14ac:dyDescent="0.25">
      <c r="A97" s="18" t="s">
        <v>212</v>
      </c>
      <c r="B97" s="34">
        <v>1090</v>
      </c>
      <c r="C97" s="34"/>
      <c r="E97" s="18" t="str">
        <f t="shared" si="2"/>
        <v>820-Sampson</v>
      </c>
      <c r="F97" s="136">
        <f t="shared" si="3"/>
        <v>1090</v>
      </c>
    </row>
    <row r="98" spans="1:6" x14ac:dyDescent="0.25">
      <c r="A98" s="18" t="s">
        <v>213</v>
      </c>
      <c r="B98" s="34">
        <v>1039</v>
      </c>
      <c r="C98" s="34">
        <v>1621</v>
      </c>
      <c r="E98" s="18" t="str">
        <f t="shared" si="2"/>
        <v>821-Clinton City</v>
      </c>
      <c r="F98" s="136">
        <f t="shared" si="3"/>
        <v>2660</v>
      </c>
    </row>
    <row r="99" spans="1:6" x14ac:dyDescent="0.25">
      <c r="A99" s="18" t="s">
        <v>214</v>
      </c>
      <c r="B99" s="34">
        <v>1770</v>
      </c>
      <c r="C99" s="34"/>
      <c r="E99" s="18" t="str">
        <f t="shared" si="2"/>
        <v>830-Scotland</v>
      </c>
      <c r="F99" s="136">
        <f t="shared" si="3"/>
        <v>1770</v>
      </c>
    </row>
    <row r="100" spans="1:6" x14ac:dyDescent="0.25">
      <c r="A100" s="18" t="s">
        <v>215</v>
      </c>
      <c r="B100" s="34">
        <v>1426</v>
      </c>
      <c r="C100" s="34"/>
      <c r="E100" s="18" t="str">
        <f t="shared" si="2"/>
        <v>840-Stanly-Albemarle</v>
      </c>
      <c r="F100" s="136">
        <f t="shared" si="3"/>
        <v>1426</v>
      </c>
    </row>
    <row r="101" spans="1:6" x14ac:dyDescent="0.25">
      <c r="A101" s="18" t="s">
        <v>216</v>
      </c>
      <c r="B101" s="34">
        <v>2281</v>
      </c>
      <c r="C101" s="34"/>
      <c r="E101" s="18" t="str">
        <f t="shared" si="2"/>
        <v>850-Stokes</v>
      </c>
      <c r="F101" s="136">
        <f t="shared" si="3"/>
        <v>2281</v>
      </c>
    </row>
    <row r="102" spans="1:6" x14ac:dyDescent="0.25">
      <c r="A102" s="18" t="s">
        <v>217</v>
      </c>
      <c r="B102" s="34">
        <v>1160</v>
      </c>
      <c r="C102" s="34"/>
      <c r="E102" s="18" t="str">
        <f t="shared" si="2"/>
        <v>860-Surry</v>
      </c>
      <c r="F102" s="136">
        <f t="shared" si="3"/>
        <v>1160</v>
      </c>
    </row>
    <row r="103" spans="1:6" x14ac:dyDescent="0.25">
      <c r="A103" s="18" t="s">
        <v>218</v>
      </c>
      <c r="B103" s="34">
        <v>1175</v>
      </c>
      <c r="C103" s="34"/>
      <c r="E103" s="18" t="str">
        <f t="shared" si="2"/>
        <v>861-Elkin City</v>
      </c>
      <c r="F103" s="136">
        <f t="shared" si="3"/>
        <v>1175</v>
      </c>
    </row>
    <row r="104" spans="1:6" x14ac:dyDescent="0.25">
      <c r="A104" s="18" t="s">
        <v>219</v>
      </c>
      <c r="B104" s="34">
        <v>1160</v>
      </c>
      <c r="C104" s="34">
        <v>570</v>
      </c>
      <c r="E104" s="18" t="str">
        <f t="shared" si="2"/>
        <v>862-Mount Airy City</v>
      </c>
      <c r="F104" s="136">
        <f t="shared" si="3"/>
        <v>1730</v>
      </c>
    </row>
    <row r="105" spans="1:6" x14ac:dyDescent="0.25">
      <c r="A105" s="18" t="s">
        <v>220</v>
      </c>
      <c r="B105" s="34">
        <v>504</v>
      </c>
      <c r="C105" s="34"/>
      <c r="E105" s="18" t="str">
        <f t="shared" si="2"/>
        <v>870-Swain</v>
      </c>
      <c r="F105" s="136">
        <f t="shared" si="3"/>
        <v>504</v>
      </c>
    </row>
    <row r="106" spans="1:6" x14ac:dyDescent="0.25">
      <c r="A106" s="18" t="s">
        <v>221</v>
      </c>
      <c r="B106" s="34">
        <v>3260</v>
      </c>
      <c r="C106" s="34"/>
      <c r="E106" s="18" t="str">
        <f t="shared" si="2"/>
        <v>880-Transylvania</v>
      </c>
      <c r="F106" s="136">
        <f t="shared" si="3"/>
        <v>3260</v>
      </c>
    </row>
    <row r="107" spans="1:6" x14ac:dyDescent="0.25">
      <c r="A107" s="18" t="s">
        <v>222</v>
      </c>
      <c r="B107" s="34">
        <v>2500</v>
      </c>
      <c r="C107" s="34"/>
      <c r="E107" s="18" t="str">
        <f t="shared" si="2"/>
        <v>890-Tyrrell</v>
      </c>
      <c r="F107" s="136">
        <f t="shared" si="3"/>
        <v>2500</v>
      </c>
    </row>
    <row r="108" spans="1:6" x14ac:dyDescent="0.25">
      <c r="A108" s="18" t="s">
        <v>223</v>
      </c>
      <c r="B108" s="34">
        <v>2263</v>
      </c>
      <c r="C108" s="34"/>
      <c r="E108" s="18" t="str">
        <f t="shared" si="2"/>
        <v>900-Union</v>
      </c>
      <c r="F108" s="136">
        <f t="shared" si="3"/>
        <v>2263</v>
      </c>
    </row>
    <row r="109" spans="1:6" x14ac:dyDescent="0.25">
      <c r="A109" s="18" t="s">
        <v>224</v>
      </c>
      <c r="B109" s="34">
        <v>969</v>
      </c>
      <c r="C109" s="34"/>
      <c r="E109" s="18" t="str">
        <f t="shared" si="2"/>
        <v>910-Vance</v>
      </c>
      <c r="F109" s="136">
        <f t="shared" si="3"/>
        <v>969</v>
      </c>
    </row>
    <row r="110" spans="1:6" x14ac:dyDescent="0.25">
      <c r="A110" s="32" t="s">
        <v>225</v>
      </c>
      <c r="B110" s="176">
        <v>2705</v>
      </c>
      <c r="C110" s="34"/>
      <c r="E110" s="18" t="str">
        <f t="shared" si="2"/>
        <v>920-Wake</v>
      </c>
      <c r="F110" s="136">
        <f t="shared" si="3"/>
        <v>2705</v>
      </c>
    </row>
    <row r="111" spans="1:6" x14ac:dyDescent="0.25">
      <c r="A111" s="18" t="s">
        <v>226</v>
      </c>
      <c r="B111" s="34">
        <v>1959</v>
      </c>
      <c r="C111" s="34"/>
      <c r="E111" s="18" t="str">
        <f t="shared" si="2"/>
        <v>930-Warren</v>
      </c>
      <c r="F111" s="136">
        <f t="shared" si="3"/>
        <v>1959</v>
      </c>
    </row>
    <row r="112" spans="1:6" x14ac:dyDescent="0.25">
      <c r="A112" s="18" t="s">
        <v>227</v>
      </c>
      <c r="B112" s="34">
        <v>1013</v>
      </c>
      <c r="C112" s="34"/>
      <c r="E112" s="18" t="str">
        <f t="shared" si="2"/>
        <v>940-Washington</v>
      </c>
      <c r="F112" s="136">
        <f t="shared" si="3"/>
        <v>1013</v>
      </c>
    </row>
    <row r="113" spans="1:6" x14ac:dyDescent="0.25">
      <c r="A113" s="18" t="s">
        <v>228</v>
      </c>
      <c r="B113" s="34">
        <v>2800</v>
      </c>
      <c r="C113" s="34"/>
      <c r="E113" s="18" t="str">
        <f t="shared" si="2"/>
        <v>950-Watauga</v>
      </c>
      <c r="F113" s="136">
        <f t="shared" si="3"/>
        <v>2800</v>
      </c>
    </row>
    <row r="114" spans="1:6" x14ac:dyDescent="0.25">
      <c r="A114" s="18" t="s">
        <v>229</v>
      </c>
      <c r="B114" s="34">
        <v>1001</v>
      </c>
      <c r="C114" s="34"/>
      <c r="E114" s="18" t="str">
        <f t="shared" si="2"/>
        <v>960-Wayne</v>
      </c>
      <c r="F114" s="136">
        <f t="shared" si="3"/>
        <v>1001</v>
      </c>
    </row>
    <row r="115" spans="1:6" x14ac:dyDescent="0.25">
      <c r="A115" s="18" t="s">
        <v>230</v>
      </c>
      <c r="B115" s="34">
        <v>1440</v>
      </c>
      <c r="C115" s="34"/>
      <c r="E115" s="18" t="str">
        <f t="shared" si="2"/>
        <v>970-Wilkes</v>
      </c>
      <c r="F115" s="136">
        <f t="shared" si="3"/>
        <v>1440</v>
      </c>
    </row>
    <row r="116" spans="1:6" x14ac:dyDescent="0.25">
      <c r="A116" s="18" t="s">
        <v>231</v>
      </c>
      <c r="B116" s="34">
        <v>1620</v>
      </c>
      <c r="C116" s="34"/>
      <c r="E116" s="18" t="str">
        <f t="shared" si="2"/>
        <v>980-Wilson</v>
      </c>
      <c r="F116" s="136">
        <f t="shared" si="3"/>
        <v>1620</v>
      </c>
    </row>
    <row r="117" spans="1:6" x14ac:dyDescent="0.25">
      <c r="A117" s="18" t="s">
        <v>232</v>
      </c>
      <c r="B117" s="34">
        <v>1274</v>
      </c>
      <c r="C117" s="34"/>
      <c r="E117" s="18" t="str">
        <f t="shared" si="2"/>
        <v>990-Yadkin</v>
      </c>
      <c r="F117" s="136">
        <f t="shared" si="3"/>
        <v>1274</v>
      </c>
    </row>
    <row r="118" spans="1:6" x14ac:dyDescent="0.25">
      <c r="A118" s="18" t="s">
        <v>233</v>
      </c>
      <c r="B118" s="34">
        <v>1382</v>
      </c>
      <c r="C118" s="34"/>
      <c r="E118" s="18" t="str">
        <f t="shared" si="2"/>
        <v>995-Yancey</v>
      </c>
      <c r="F118" s="136">
        <f t="shared" si="3"/>
        <v>1382</v>
      </c>
    </row>
  </sheetData>
  <mergeCells count="1">
    <mergeCell ref="A1:C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11"/>
  <sheetViews>
    <sheetView workbookViewId="0">
      <selection activeCell="B116" sqref="B116:D116"/>
    </sheetView>
  </sheetViews>
  <sheetFormatPr defaultColWidth="9.21875" defaultRowHeight="13.8" x14ac:dyDescent="0.3"/>
  <cols>
    <col min="1" max="1" width="78.44140625" style="72" customWidth="1"/>
    <col min="2" max="2" width="22.5546875" style="73" bestFit="1" customWidth="1"/>
    <col min="3" max="16384" width="9.21875" style="72"/>
  </cols>
  <sheetData>
    <row r="1" spans="1:2" ht="18" x14ac:dyDescent="0.3">
      <c r="A1" s="270" t="s">
        <v>491</v>
      </c>
      <c r="B1" s="270"/>
    </row>
    <row r="2" spans="1:2" x14ac:dyDescent="0.3">
      <c r="A2" s="74" t="s">
        <v>493</v>
      </c>
      <c r="B2" s="74"/>
    </row>
    <row r="3" spans="1:2" x14ac:dyDescent="0.25">
      <c r="A3" s="75" t="s">
        <v>494</v>
      </c>
      <c r="B3" s="76" t="s">
        <v>492</v>
      </c>
    </row>
    <row r="4" spans="1:2" ht="55.2" x14ac:dyDescent="0.3">
      <c r="A4" s="77" t="s">
        <v>495</v>
      </c>
      <c r="B4" s="173">
        <v>1514.35</v>
      </c>
    </row>
    <row r="6" spans="1:2" x14ac:dyDescent="0.3">
      <c r="A6" s="272" t="s">
        <v>497</v>
      </c>
      <c r="B6" s="273"/>
    </row>
    <row r="7" spans="1:2" ht="14.4" x14ac:dyDescent="0.3">
      <c r="A7" s="271" t="s">
        <v>496</v>
      </c>
      <c r="B7" s="271"/>
    </row>
    <row r="9" spans="1:2" x14ac:dyDescent="0.3">
      <c r="B9" s="72"/>
    </row>
    <row r="10" spans="1:2" x14ac:dyDescent="0.25">
      <c r="A10" s="18"/>
      <c r="B10" s="18"/>
    </row>
    <row r="11" spans="1:2" x14ac:dyDescent="0.25">
      <c r="A11" s="18"/>
      <c r="B11" s="18"/>
    </row>
  </sheetData>
  <mergeCells count="3">
    <mergeCell ref="A1:B1"/>
    <mergeCell ref="A7:B7"/>
    <mergeCell ref="A6:B6"/>
  </mergeCells>
  <hyperlinks>
    <hyperlink ref="A7" r:id="rId1" xr:uid="{00000000-0004-0000-0900-000000000000}"/>
  </hyperlinks>
  <pageMargins left="0.25" right="0.25"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44</vt:i4>
      </vt:variant>
    </vt:vector>
  </HeadingPairs>
  <TitlesOfParts>
    <vt:vector size="54" baseType="lpstr">
      <vt:lpstr>Proj_StudEnroll_Y1-Y5</vt:lpstr>
      <vt:lpstr>Budget_RevProj_LEA_Y1</vt:lpstr>
      <vt:lpstr>TotalBudget_RevProj_Y1-Y5</vt:lpstr>
      <vt:lpstr>PersonnelBudget_ExpProj</vt:lpstr>
      <vt:lpstr>OperationsBudget_ExpProj</vt:lpstr>
      <vt:lpstr>OverallBudget</vt:lpstr>
      <vt:lpstr>BLANK_HIDE_START</vt:lpstr>
      <vt:lpstr>HIDE_DollarsPerADM</vt:lpstr>
      <vt:lpstr>HIDE_PerPupil_Allotments</vt:lpstr>
      <vt:lpstr>HIDE_EC_Allotment</vt:lpstr>
      <vt:lpstr>_DollarsPerADM</vt:lpstr>
      <vt:lpstr>_PerPupilLocal</vt:lpstr>
      <vt:lpstr>LEA1ECPercent</vt:lpstr>
      <vt:lpstr>LEA1FedEC</vt:lpstr>
      <vt:lpstr>LEA1FedECADM</vt:lpstr>
      <vt:lpstr>LEA1Local</vt:lpstr>
      <vt:lpstr>LEA1Name</vt:lpstr>
      <vt:lpstr>LEA1State</vt:lpstr>
      <vt:lpstr>LEA1StateEC</vt:lpstr>
      <vt:lpstr>LEA1StateECADM</vt:lpstr>
      <vt:lpstr>LEA1Y1Total</vt:lpstr>
      <vt:lpstr>LEA1Y2Total</vt:lpstr>
      <vt:lpstr>LEA1Y3Total</vt:lpstr>
      <vt:lpstr>LEA1Y4Total</vt:lpstr>
      <vt:lpstr>LEA1Y5Total</vt:lpstr>
      <vt:lpstr>LEA2ECPercent</vt:lpstr>
      <vt:lpstr>LEA2FedEC</vt:lpstr>
      <vt:lpstr>LEA2FedECADM</vt:lpstr>
      <vt:lpstr>LEA2Local</vt:lpstr>
      <vt:lpstr>LEA2Name</vt:lpstr>
      <vt:lpstr>LEA2State</vt:lpstr>
      <vt:lpstr>LEA2StateEC</vt:lpstr>
      <vt:lpstr>LEA2StateECADM</vt:lpstr>
      <vt:lpstr>LEA2Y1Total</vt:lpstr>
      <vt:lpstr>LEA2Y2Total</vt:lpstr>
      <vt:lpstr>LEA2Y3Total</vt:lpstr>
      <vt:lpstr>LEA2Y4Total</vt:lpstr>
      <vt:lpstr>LEA2Y5Total</vt:lpstr>
      <vt:lpstr>LEA3ECPercent</vt:lpstr>
      <vt:lpstr>LEA3FedEC</vt:lpstr>
      <vt:lpstr>LEA3FedECADM</vt:lpstr>
      <vt:lpstr>LEA3Local</vt:lpstr>
      <vt:lpstr>LEA3Name</vt:lpstr>
      <vt:lpstr>LEA3State</vt:lpstr>
      <vt:lpstr>LEA3StateEC</vt:lpstr>
      <vt:lpstr>LEA3StateECADM</vt:lpstr>
      <vt:lpstr>LEA3Y1Total</vt:lpstr>
      <vt:lpstr>LEA3Y2Total</vt:lpstr>
      <vt:lpstr>LEA3Y3Total</vt:lpstr>
      <vt:lpstr>LEA3Y4Total</vt:lpstr>
      <vt:lpstr>LEA3Y5Total</vt:lpstr>
      <vt:lpstr>LEAState</vt:lpstr>
      <vt:lpstr>HIDE_DollarsPerADM!Print_Area</vt:lpstr>
      <vt:lpstr>HIDE_DollarsPerADM!Print_Titles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Zachary Driver</dc:creator>
  <cp:lastModifiedBy>Danielle Allen</cp:lastModifiedBy>
  <cp:lastPrinted>2019-07-20T17:37:36Z</cp:lastPrinted>
  <dcterms:created xsi:type="dcterms:W3CDTF">2019-04-03T16:04:36Z</dcterms:created>
  <dcterms:modified xsi:type="dcterms:W3CDTF">2019-08-29T17:28:14Z</dcterms:modified>
</cp:coreProperties>
</file>