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defaultThemeVersion="124226"/>
  <mc:AlternateContent xmlns:mc="http://schemas.openxmlformats.org/markup-compatibility/2006">
    <mc:Choice Requires="x15">
      <x15ac:absPath xmlns:x15ac="http://schemas.microsoft.com/office/spreadsheetml/2010/11/ac" url="Q:\SBS\WEBDEVL\Nicola\fbs\html\docs\fbs\budget\"/>
    </mc:Choice>
  </mc:AlternateContent>
  <bookViews>
    <workbookView xWindow="0" yWindow="0" windowWidth="28365" windowHeight="10395" tabRatio="715"/>
  </bookViews>
  <sheets>
    <sheet name="2018" sheetId="21" r:id="rId1"/>
    <sheet name="salaries_benefits" sheetId="7" r:id="rId2"/>
    <sheet name="Final Tchr salary" sheetId="19" r:id="rId3"/>
    <sheet name="Final_Principal" sheetId="20" r:id="rId4"/>
    <sheet name="Final_Asst Principal" sheetId="17" r:id="rId5"/>
    <sheet name="HouseSenateConferenceTchr" sheetId="18" r:id="rId6"/>
    <sheet name="House Tchr salary" sheetId="14" r:id="rId7"/>
    <sheet name="Senate Tchr salary" sheetId="11" r:id="rId8"/>
    <sheet name="House_Principal" sheetId="15" r:id="rId9"/>
    <sheet name="Senate_Principal" sheetId="13" r:id="rId10"/>
    <sheet name="ScheduleComparison" sheetId="12" state="hidden" r:id="rId11"/>
    <sheet name="House Salary" sheetId="10" state="hidden" r:id="rId12"/>
    <sheet name="Governors Proposal" sheetId="9" state="hidden" r:id="rId13"/>
  </sheets>
  <definedNames>
    <definedName name="_xlnm.Print_Area" localSheetId="0">'2018'!$A$1:$AC$200</definedName>
    <definedName name="_xlnm.Print_Area" localSheetId="5">HouseSenateConferenceTchr!$B$1:$J$42</definedName>
    <definedName name="_xlnm.Print_Titles" localSheetId="0">'2018'!$1:$8</definedName>
  </definedNames>
  <calcPr calcId="171027"/>
</workbook>
</file>

<file path=xl/calcChain.xml><?xml version="1.0" encoding="utf-8"?>
<calcChain xmlns="http://schemas.openxmlformats.org/spreadsheetml/2006/main">
  <c r="I8" i="17" l="1"/>
  <c r="AA182" i="21" l="1"/>
  <c r="G18" i="17" l="1"/>
  <c r="I18" i="17" s="1"/>
  <c r="J18" i="17" s="1"/>
  <c r="E12" i="17"/>
  <c r="C7" i="19"/>
  <c r="E27" i="19"/>
  <c r="F39" i="19"/>
  <c r="F6" i="19"/>
  <c r="AA157" i="21"/>
  <c r="X152" i="21"/>
  <c r="V152" i="21"/>
  <c r="U152" i="21"/>
  <c r="T152" i="21"/>
  <c r="S152" i="21"/>
  <c r="R152" i="21"/>
  <c r="Q152" i="21"/>
  <c r="P152" i="21"/>
  <c r="O152" i="21"/>
  <c r="N152" i="21"/>
  <c r="M152" i="21"/>
  <c r="L152" i="21"/>
  <c r="K152" i="21"/>
  <c r="J152" i="21"/>
  <c r="H152" i="21"/>
  <c r="E152" i="21"/>
  <c r="C152" i="21"/>
  <c r="AA146" i="21"/>
  <c r="AA152" i="21" s="1"/>
  <c r="AA136" i="21"/>
  <c r="X136" i="21"/>
  <c r="H136" i="21"/>
  <c r="E136" i="21"/>
  <c r="C136" i="21"/>
  <c r="X105" i="21"/>
  <c r="S105" i="21"/>
  <c r="Q105" i="21"/>
  <c r="H105" i="21"/>
  <c r="E105" i="21"/>
  <c r="C105" i="21"/>
  <c r="AA100" i="21"/>
  <c r="AA99" i="21"/>
  <c r="AA105" i="21" s="1"/>
  <c r="V95" i="21"/>
  <c r="U95" i="21"/>
  <c r="T95" i="21"/>
  <c r="S95" i="21"/>
  <c r="R95" i="21"/>
  <c r="Q95" i="21"/>
  <c r="P95" i="21"/>
  <c r="O95" i="21"/>
  <c r="N95" i="21"/>
  <c r="M95" i="21"/>
  <c r="L95" i="21"/>
  <c r="K95" i="21"/>
  <c r="J95" i="21"/>
  <c r="H95" i="21"/>
  <c r="E95" i="21"/>
  <c r="C95" i="21"/>
  <c r="AA93" i="21"/>
  <c r="AA92" i="21"/>
  <c r="AA89" i="21"/>
  <c r="AA71" i="21"/>
  <c r="X71" i="21"/>
  <c r="X95" i="21" s="1"/>
  <c r="AA67" i="21"/>
  <c r="AA66" i="21"/>
  <c r="AA63" i="21"/>
  <c r="AA59" i="21"/>
  <c r="AA58" i="21"/>
  <c r="AA57" i="21"/>
  <c r="S52" i="21"/>
  <c r="Q52" i="21"/>
  <c r="H52" i="21"/>
  <c r="AA47" i="21"/>
  <c r="AA46" i="21"/>
  <c r="Y45" i="21"/>
  <c r="X45" i="21"/>
  <c r="AA44" i="21"/>
  <c r="Y44" i="21"/>
  <c r="X44" i="21"/>
  <c r="AA43" i="21"/>
  <c r="AA41" i="21"/>
  <c r="AA37" i="21"/>
  <c r="AA24" i="21"/>
  <c r="Y13" i="21"/>
  <c r="X13" i="21"/>
  <c r="AA13" i="21" s="1"/>
  <c r="Y12" i="21"/>
  <c r="X12" i="21"/>
  <c r="AA12" i="21" s="1"/>
  <c r="E12" i="21"/>
  <c r="E52" i="21" s="1"/>
  <c r="C12" i="21"/>
  <c r="C52" i="21" s="1"/>
  <c r="X9" i="21"/>
  <c r="AA9" i="21" s="1"/>
  <c r="C107" i="21" l="1"/>
  <c r="C109" i="21" s="1"/>
  <c r="AA95" i="21"/>
  <c r="H107" i="21"/>
  <c r="H109" i="21" s="1"/>
  <c r="H154" i="21" s="1"/>
  <c r="Q107" i="21"/>
  <c r="Q109" i="21" s="1"/>
  <c r="X52" i="21"/>
  <c r="X107" i="21" s="1"/>
  <c r="X109" i="21" s="1"/>
  <c r="S107" i="21"/>
  <c r="S109" i="21" s="1"/>
  <c r="C138" i="21"/>
  <c r="E107" i="21"/>
  <c r="E109" i="21" s="1"/>
  <c r="E154" i="21" s="1"/>
  <c r="AA45" i="21"/>
  <c r="AA52" i="21" s="1"/>
  <c r="G44" i="17"/>
  <c r="I44" i="17" s="1"/>
  <c r="J44" i="17" s="1"/>
  <c r="G43" i="17"/>
  <c r="I43" i="17" s="1"/>
  <c r="J43" i="17" s="1"/>
  <c r="G42" i="17"/>
  <c r="I42" i="17" s="1"/>
  <c r="J42" i="17" s="1"/>
  <c r="G41" i="17"/>
  <c r="I41" i="17" s="1"/>
  <c r="J41" i="17" s="1"/>
  <c r="G40" i="17"/>
  <c r="I40" i="17" s="1"/>
  <c r="J40" i="17" s="1"/>
  <c r="G39" i="17"/>
  <c r="I39" i="17" s="1"/>
  <c r="J39" i="17" s="1"/>
  <c r="G38" i="17"/>
  <c r="I38" i="17" s="1"/>
  <c r="J38" i="17" s="1"/>
  <c r="G37" i="17"/>
  <c r="I37" i="17" s="1"/>
  <c r="J37" i="17" s="1"/>
  <c r="G36" i="17"/>
  <c r="I36" i="17" s="1"/>
  <c r="J36" i="17" s="1"/>
  <c r="G35" i="17"/>
  <c r="I35" i="17" s="1"/>
  <c r="J35" i="17" s="1"/>
  <c r="G34" i="17"/>
  <c r="I34" i="17" s="1"/>
  <c r="J34" i="17" s="1"/>
  <c r="G33" i="17"/>
  <c r="I33" i="17" s="1"/>
  <c r="J33" i="17" s="1"/>
  <c r="G32" i="17"/>
  <c r="I32" i="17" s="1"/>
  <c r="J32" i="17" s="1"/>
  <c r="G31" i="17"/>
  <c r="I31" i="17" s="1"/>
  <c r="J31" i="17" s="1"/>
  <c r="G30" i="17"/>
  <c r="I30" i="17" s="1"/>
  <c r="J30" i="17" s="1"/>
  <c r="G29" i="17"/>
  <c r="I29" i="17" s="1"/>
  <c r="J29" i="17" s="1"/>
  <c r="G28" i="17"/>
  <c r="I28" i="17" s="1"/>
  <c r="J28" i="17" s="1"/>
  <c r="G27" i="17"/>
  <c r="I27" i="17" s="1"/>
  <c r="J27" i="17" s="1"/>
  <c r="G26" i="17"/>
  <c r="I26" i="17" s="1"/>
  <c r="J26" i="17" s="1"/>
  <c r="G25" i="17"/>
  <c r="I25" i="17" s="1"/>
  <c r="J25" i="17" s="1"/>
  <c r="G24" i="17"/>
  <c r="I24" i="17" s="1"/>
  <c r="J24" i="17" s="1"/>
  <c r="G23" i="17"/>
  <c r="I23" i="17" s="1"/>
  <c r="J23" i="17" s="1"/>
  <c r="G22" i="17"/>
  <c r="I22" i="17" s="1"/>
  <c r="J22" i="17" s="1"/>
  <c r="G21" i="17"/>
  <c r="I21" i="17" s="1"/>
  <c r="J21" i="17" s="1"/>
  <c r="G20" i="17"/>
  <c r="I20" i="17" s="1"/>
  <c r="J20" i="17" s="1"/>
  <c r="G19" i="17"/>
  <c r="I19" i="17" s="1"/>
  <c r="J19" i="17" s="1"/>
  <c r="G17" i="17"/>
  <c r="I17" i="17" s="1"/>
  <c r="J17" i="17" s="1"/>
  <c r="G16" i="17"/>
  <c r="I16" i="17" s="1"/>
  <c r="J16" i="17" s="1"/>
  <c r="G15" i="17"/>
  <c r="I15" i="17" s="1"/>
  <c r="J15" i="17" s="1"/>
  <c r="G14" i="17"/>
  <c r="I14" i="17" s="1"/>
  <c r="J14" i="17" s="1"/>
  <c r="G13" i="17"/>
  <c r="I13" i="17" s="1"/>
  <c r="J13" i="17" s="1"/>
  <c r="G12" i="17"/>
  <c r="I12" i="17" s="1"/>
  <c r="J12" i="17" s="1"/>
  <c r="G11" i="17"/>
  <c r="I11" i="17" s="1"/>
  <c r="J11" i="17" s="1"/>
  <c r="G10" i="17"/>
  <c r="I10" i="17" s="1"/>
  <c r="J10" i="17" s="1"/>
  <c r="G9" i="17"/>
  <c r="I9" i="17" s="1"/>
  <c r="J9" i="17" s="1"/>
  <c r="G8" i="17"/>
  <c r="J8" i="17" s="1"/>
  <c r="G7" i="17"/>
  <c r="J6" i="18"/>
  <c r="J7" i="18"/>
  <c r="J8" i="18"/>
  <c r="J9" i="18"/>
  <c r="J10" i="18"/>
  <c r="J11" i="18"/>
  <c r="J12" i="18"/>
  <c r="J13" i="18"/>
  <c r="J14" i="18"/>
  <c r="J15" i="18"/>
  <c r="J16" i="18"/>
  <c r="J17" i="18"/>
  <c r="J18" i="18"/>
  <c r="J19" i="18"/>
  <c r="J20" i="18"/>
  <c r="J21" i="18"/>
  <c r="J22" i="18"/>
  <c r="J23" i="18"/>
  <c r="J24" i="18"/>
  <c r="J25" i="18"/>
  <c r="J26" i="18"/>
  <c r="J27" i="18"/>
  <c r="J28" i="18"/>
  <c r="J29" i="18"/>
  <c r="J30" i="18"/>
  <c r="J42" i="18"/>
  <c r="J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5" i="18"/>
  <c r="E42" i="19"/>
  <c r="F42" i="19" s="1"/>
  <c r="C42" i="19"/>
  <c r="C31" i="19"/>
  <c r="E30" i="19"/>
  <c r="F30" i="19" s="1"/>
  <c r="C30" i="19"/>
  <c r="E29" i="19"/>
  <c r="F29" i="19" s="1"/>
  <c r="C29" i="19"/>
  <c r="E28" i="19"/>
  <c r="F28" i="19" s="1"/>
  <c r="C28" i="19"/>
  <c r="F27" i="19"/>
  <c r="C27" i="19"/>
  <c r="E26" i="19"/>
  <c r="F26" i="19" s="1"/>
  <c r="C26" i="19"/>
  <c r="E25" i="19"/>
  <c r="F25" i="19" s="1"/>
  <c r="C25" i="19"/>
  <c r="E24" i="19"/>
  <c r="F24" i="19" s="1"/>
  <c r="C24" i="19"/>
  <c r="E23" i="19"/>
  <c r="F23" i="19" s="1"/>
  <c r="C23" i="19"/>
  <c r="E22" i="19"/>
  <c r="F22" i="19" s="1"/>
  <c r="C22" i="19"/>
  <c r="E21" i="19"/>
  <c r="F21" i="19" s="1"/>
  <c r="C21" i="19"/>
  <c r="E20" i="19"/>
  <c r="F20" i="19" s="1"/>
  <c r="C20" i="19"/>
  <c r="E19" i="19"/>
  <c r="F19" i="19" s="1"/>
  <c r="C19" i="19"/>
  <c r="E18" i="19"/>
  <c r="F18" i="19" s="1"/>
  <c r="C18" i="19"/>
  <c r="E17" i="19"/>
  <c r="F17" i="19" s="1"/>
  <c r="C17" i="19"/>
  <c r="F16" i="19"/>
  <c r="E16" i="19"/>
  <c r="C16" i="19"/>
  <c r="E15" i="19"/>
  <c r="F15" i="19" s="1"/>
  <c r="C15" i="19"/>
  <c r="E14" i="19"/>
  <c r="F14" i="19" s="1"/>
  <c r="C14" i="19"/>
  <c r="E13" i="19"/>
  <c r="F13" i="19" s="1"/>
  <c r="C13" i="19"/>
  <c r="E12" i="19"/>
  <c r="F12" i="19" s="1"/>
  <c r="C12" i="19"/>
  <c r="E11" i="19"/>
  <c r="F11" i="19" s="1"/>
  <c r="C11" i="19"/>
  <c r="E10" i="19"/>
  <c r="F10" i="19" s="1"/>
  <c r="C10" i="19"/>
  <c r="E9" i="19"/>
  <c r="F9" i="19" s="1"/>
  <c r="C9" i="19"/>
  <c r="E8" i="19"/>
  <c r="F8" i="19" s="1"/>
  <c r="C8" i="19"/>
  <c r="E7" i="19"/>
  <c r="F7" i="19" s="1"/>
  <c r="E6" i="19"/>
  <c r="C6" i="19"/>
  <c r="C5" i="19"/>
  <c r="AA107" i="21" l="1"/>
  <c r="AA109" i="21" s="1"/>
  <c r="H138" i="21"/>
  <c r="AA138" i="21"/>
  <c r="AA154" i="21"/>
  <c r="X154" i="21"/>
  <c r="X138" i="21"/>
  <c r="E138" i="21"/>
  <c r="E32" i="19"/>
  <c r="F32" i="19" s="1"/>
  <c r="C32" i="19"/>
  <c r="E31" i="19"/>
  <c r="F31" i="19" s="1"/>
  <c r="C33" i="19" l="1"/>
  <c r="E33" i="19"/>
  <c r="F33" i="19" s="1"/>
  <c r="E34" i="19" l="1"/>
  <c r="F34" i="19" s="1"/>
  <c r="C34" i="19"/>
  <c r="E30" i="14"/>
  <c r="F30" i="14" s="1"/>
  <c r="F31" i="18"/>
  <c r="F32" i="18" l="1"/>
  <c r="J31" i="18"/>
  <c r="E35" i="19"/>
  <c r="F35" i="19" s="1"/>
  <c r="C35" i="19"/>
  <c r="E6" i="14"/>
  <c r="C33" i="17"/>
  <c r="C34" i="17" s="1"/>
  <c r="C35" i="17" s="1"/>
  <c r="C36" i="17" s="1"/>
  <c r="C37" i="17" s="1"/>
  <c r="C38" i="17" s="1"/>
  <c r="C39" i="17" s="1"/>
  <c r="C40" i="17" s="1"/>
  <c r="C41" i="17" s="1"/>
  <c r="C42" i="17" s="1"/>
  <c r="C43" i="17" s="1"/>
  <c r="C44" i="17" s="1"/>
  <c r="F8" i="17"/>
  <c r="F9" i="17"/>
  <c r="F10" i="17"/>
  <c r="F11" i="17"/>
  <c r="F12" i="17"/>
  <c r="F13" i="17"/>
  <c r="F14" i="17"/>
  <c r="F15" i="17"/>
  <c r="F16" i="17"/>
  <c r="F17" i="17"/>
  <c r="F18" i="17"/>
  <c r="F19" i="17"/>
  <c r="F20" i="17"/>
  <c r="F21" i="17"/>
  <c r="F22" i="17"/>
  <c r="F23" i="17"/>
  <c r="F24" i="17"/>
  <c r="F25" i="17"/>
  <c r="F26" i="17"/>
  <c r="F27" i="17"/>
  <c r="F28" i="17"/>
  <c r="F29" i="17"/>
  <c r="F30" i="17"/>
  <c r="F31" i="17"/>
  <c r="F32" i="17"/>
  <c r="F44" i="17"/>
  <c r="F7" i="17"/>
  <c r="F33" i="18" l="1"/>
  <c r="J32" i="18"/>
  <c r="E36" i="19"/>
  <c r="F36" i="19" s="1"/>
  <c r="C36" i="19"/>
  <c r="F34" i="18" l="1"/>
  <c r="J33" i="18"/>
  <c r="C37" i="19"/>
  <c r="E37" i="19"/>
  <c r="F37" i="19" s="1"/>
  <c r="D31" i="14"/>
  <c r="F33" i="17" l="1"/>
  <c r="D32" i="14"/>
  <c r="F35" i="18"/>
  <c r="J34" i="18"/>
  <c r="E38" i="19"/>
  <c r="F38" i="19" s="1"/>
  <c r="C38" i="19"/>
  <c r="F34" i="17" l="1"/>
  <c r="D33" i="14"/>
  <c r="F36" i="18"/>
  <c r="J35" i="18"/>
  <c r="E39" i="19"/>
  <c r="C39" i="19"/>
  <c r="F35" i="17" l="1"/>
  <c r="D34" i="14"/>
  <c r="F37" i="18"/>
  <c r="J36" i="18"/>
  <c r="E40" i="19"/>
  <c r="F40" i="19" s="1"/>
  <c r="C40" i="19"/>
  <c r="E42" i="14"/>
  <c r="F42" i="14" s="1"/>
  <c r="C42" i="14"/>
  <c r="E34" i="14"/>
  <c r="F34" i="14" s="1"/>
  <c r="C34" i="14"/>
  <c r="E33" i="14"/>
  <c r="F33" i="14" s="1"/>
  <c r="C33" i="14"/>
  <c r="E32" i="14"/>
  <c r="F32" i="14" s="1"/>
  <c r="C32" i="14"/>
  <c r="E31" i="14"/>
  <c r="F31" i="14" s="1"/>
  <c r="C31" i="14"/>
  <c r="C30" i="14"/>
  <c r="E29" i="14"/>
  <c r="F29" i="14" s="1"/>
  <c r="C29" i="14"/>
  <c r="E28" i="14"/>
  <c r="F28" i="14" s="1"/>
  <c r="C28" i="14"/>
  <c r="E27" i="14"/>
  <c r="F27" i="14" s="1"/>
  <c r="C27" i="14"/>
  <c r="E26" i="14"/>
  <c r="F26" i="14" s="1"/>
  <c r="C26" i="14"/>
  <c r="E25" i="14"/>
  <c r="F25" i="14" s="1"/>
  <c r="C25" i="14"/>
  <c r="E24" i="14"/>
  <c r="F24" i="14" s="1"/>
  <c r="C24" i="14"/>
  <c r="E23" i="14"/>
  <c r="F23" i="14" s="1"/>
  <c r="C23" i="14"/>
  <c r="E22" i="14"/>
  <c r="F22" i="14" s="1"/>
  <c r="C22" i="14"/>
  <c r="E21" i="14"/>
  <c r="F21" i="14" s="1"/>
  <c r="C21" i="14"/>
  <c r="E20" i="14"/>
  <c r="F20" i="14" s="1"/>
  <c r="C20" i="14"/>
  <c r="E19" i="14"/>
  <c r="F19" i="14" s="1"/>
  <c r="C19" i="14"/>
  <c r="E18" i="14"/>
  <c r="F18" i="14" s="1"/>
  <c r="C18" i="14"/>
  <c r="E17" i="14"/>
  <c r="F17" i="14" s="1"/>
  <c r="C17" i="14"/>
  <c r="E16" i="14"/>
  <c r="F16" i="14" s="1"/>
  <c r="C16" i="14"/>
  <c r="E15" i="14"/>
  <c r="F15" i="14" s="1"/>
  <c r="C15" i="14"/>
  <c r="E14" i="14"/>
  <c r="F14" i="14" s="1"/>
  <c r="C14" i="14"/>
  <c r="E13" i="14"/>
  <c r="F13" i="14" s="1"/>
  <c r="C13" i="14"/>
  <c r="E12" i="14"/>
  <c r="F12" i="14" s="1"/>
  <c r="C12" i="14"/>
  <c r="E11" i="14"/>
  <c r="F11" i="14" s="1"/>
  <c r="C11" i="14"/>
  <c r="E10" i="14"/>
  <c r="F10" i="14" s="1"/>
  <c r="C10" i="14"/>
  <c r="E9" i="14"/>
  <c r="F9" i="14" s="1"/>
  <c r="C9" i="14"/>
  <c r="E8" i="14"/>
  <c r="F8" i="14" s="1"/>
  <c r="C8" i="14"/>
  <c r="E7" i="14"/>
  <c r="F7" i="14" s="1"/>
  <c r="C7" i="14"/>
  <c r="F6" i="14"/>
  <c r="C6" i="14"/>
  <c r="C5" i="14"/>
  <c r="F36" i="17" l="1"/>
  <c r="D35" i="14"/>
  <c r="F38" i="18"/>
  <c r="J37" i="18"/>
  <c r="C41" i="19"/>
  <c r="E41" i="19"/>
  <c r="F41" i="19" s="1"/>
  <c r="D36" i="14" l="1"/>
  <c r="F37" i="17"/>
  <c r="E35" i="14"/>
  <c r="F35" i="14" s="1"/>
  <c r="C35" i="14"/>
  <c r="F39" i="18"/>
  <c r="J38" i="18"/>
  <c r="D20" i="11"/>
  <c r="E22" i="17" s="1"/>
  <c r="D21" i="11"/>
  <c r="E23" i="17" s="1"/>
  <c r="D22" i="11"/>
  <c r="E24" i="17" s="1"/>
  <c r="D23" i="11"/>
  <c r="E25" i="17" s="1"/>
  <c r="D24" i="11"/>
  <c r="E26" i="17" s="1"/>
  <c r="D37" i="14" l="1"/>
  <c r="F38" i="17"/>
  <c r="E36" i="14"/>
  <c r="F36" i="14" s="1"/>
  <c r="C36" i="14"/>
  <c r="F40" i="18"/>
  <c r="J39" i="18"/>
  <c r="H43" i="12"/>
  <c r="I43" i="12" s="1"/>
  <c r="H8" i="12"/>
  <c r="I8" i="12" s="1"/>
  <c r="H9" i="12"/>
  <c r="I9" i="12" s="1"/>
  <c r="H10" i="12"/>
  <c r="I10" i="12" s="1"/>
  <c r="H11" i="12"/>
  <c r="I11" i="12" s="1"/>
  <c r="H12" i="12"/>
  <c r="I12" i="12" s="1"/>
  <c r="H13" i="12"/>
  <c r="I13" i="12" s="1"/>
  <c r="H14" i="12"/>
  <c r="I14" i="12" s="1"/>
  <c r="H15" i="12"/>
  <c r="I15" i="12" s="1"/>
  <c r="H16" i="12"/>
  <c r="I16" i="12" s="1"/>
  <c r="H17" i="12"/>
  <c r="I17" i="12" s="1"/>
  <c r="H18" i="12"/>
  <c r="I18" i="12" s="1"/>
  <c r="H19" i="12"/>
  <c r="I19" i="12" s="1"/>
  <c r="H20" i="12"/>
  <c r="I20" i="12" s="1"/>
  <c r="H21" i="12"/>
  <c r="I21" i="12" s="1"/>
  <c r="H22" i="12"/>
  <c r="I22" i="12" s="1"/>
  <c r="H23" i="12"/>
  <c r="I23" i="12" s="1"/>
  <c r="H24" i="12"/>
  <c r="I24" i="12" s="1"/>
  <c r="H25" i="12"/>
  <c r="I25" i="12" s="1"/>
  <c r="H26" i="12"/>
  <c r="I26" i="12" s="1"/>
  <c r="H27" i="12"/>
  <c r="I27" i="12" s="1"/>
  <c r="H28" i="12"/>
  <c r="I28" i="12" s="1"/>
  <c r="H29" i="12"/>
  <c r="I29" i="12" s="1"/>
  <c r="H30" i="12"/>
  <c r="I30" i="12" s="1"/>
  <c r="H31" i="12"/>
  <c r="I31" i="12" s="1"/>
  <c r="H32" i="12"/>
  <c r="I32" i="12" s="1"/>
  <c r="H33" i="12"/>
  <c r="I33" i="12" s="1"/>
  <c r="H34" i="12"/>
  <c r="I34" i="12" s="1"/>
  <c r="H35" i="12"/>
  <c r="I35" i="12" s="1"/>
  <c r="H36" i="12"/>
  <c r="I36" i="12" s="1"/>
  <c r="H37" i="12"/>
  <c r="I37" i="12" s="1"/>
  <c r="H38" i="12"/>
  <c r="I38" i="12" s="1"/>
  <c r="H39" i="12"/>
  <c r="I39" i="12" s="1"/>
  <c r="H40" i="12"/>
  <c r="I40" i="12" s="1"/>
  <c r="J40" i="12" s="1"/>
  <c r="H41" i="12"/>
  <c r="I41" i="12" s="1"/>
  <c r="H42" i="12"/>
  <c r="I42" i="12" s="1"/>
  <c r="H7" i="12"/>
  <c r="I7" i="12" s="1"/>
  <c r="H6" i="12"/>
  <c r="D42" i="11"/>
  <c r="E44" i="17" s="1"/>
  <c r="D36" i="11"/>
  <c r="E38" i="17" s="1"/>
  <c r="D37" i="11"/>
  <c r="E39" i="17" s="1"/>
  <c r="D38" i="11"/>
  <c r="E40" i="17" s="1"/>
  <c r="D39" i="11"/>
  <c r="E41" i="17" s="1"/>
  <c r="D40" i="11"/>
  <c r="E42" i="17" s="1"/>
  <c r="D41" i="11"/>
  <c r="E43" i="17" s="1"/>
  <c r="D25" i="11"/>
  <c r="E27" i="17" s="1"/>
  <c r="D26" i="11"/>
  <c r="E28" i="17" s="1"/>
  <c r="D27" i="11"/>
  <c r="E29" i="17" s="1"/>
  <c r="D28" i="11"/>
  <c r="E30" i="17" s="1"/>
  <c r="D29" i="11"/>
  <c r="E31" i="17" s="1"/>
  <c r="D30" i="11"/>
  <c r="D31" i="11"/>
  <c r="E33" i="17" s="1"/>
  <c r="D32" i="11"/>
  <c r="E34" i="17" s="1"/>
  <c r="D33" i="11"/>
  <c r="E35" i="17" s="1"/>
  <c r="D34" i="11"/>
  <c r="E36" i="17" s="1"/>
  <c r="D35" i="11"/>
  <c r="E37" i="17" s="1"/>
  <c r="D7" i="11"/>
  <c r="E9" i="17" s="1"/>
  <c r="D8" i="11"/>
  <c r="E10" i="17" s="1"/>
  <c r="D9" i="11"/>
  <c r="E11" i="17" s="1"/>
  <c r="D10" i="11"/>
  <c r="D11" i="11"/>
  <c r="E13" i="17" s="1"/>
  <c r="D12" i="11"/>
  <c r="E14" i="17" s="1"/>
  <c r="D13" i="11"/>
  <c r="E15" i="17" s="1"/>
  <c r="D14" i="11"/>
  <c r="E16" i="17" s="1"/>
  <c r="D15" i="11"/>
  <c r="E17" i="17" s="1"/>
  <c r="D16" i="11"/>
  <c r="E18" i="17" s="1"/>
  <c r="D17" i="11"/>
  <c r="E19" i="17" s="1"/>
  <c r="D18" i="11"/>
  <c r="E20" i="17" s="1"/>
  <c r="D19" i="11"/>
  <c r="E21" i="17" s="1"/>
  <c r="D6" i="11"/>
  <c r="D5" i="11"/>
  <c r="E7" i="17" s="1"/>
  <c r="E8" i="17" l="1"/>
  <c r="E6" i="11"/>
  <c r="F6" i="11" s="1"/>
  <c r="E30" i="11"/>
  <c r="F30" i="11" s="1"/>
  <c r="E32" i="17"/>
  <c r="D38" i="14"/>
  <c r="F39" i="17"/>
  <c r="E37" i="14"/>
  <c r="F37" i="14" s="1"/>
  <c r="C37" i="14"/>
  <c r="F41" i="18"/>
  <c r="J41" i="18" s="1"/>
  <c r="J40" i="18"/>
  <c r="D39" i="14" l="1"/>
  <c r="F40" i="17"/>
  <c r="C38" i="14"/>
  <c r="E38" i="14"/>
  <c r="F38" i="14" s="1"/>
  <c r="L43"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7" i="12"/>
  <c r="L6" i="12"/>
  <c r="C40" i="10"/>
  <c r="C25" i="10"/>
  <c r="C26" i="10"/>
  <c r="C32" i="10"/>
  <c r="C33" i="10"/>
  <c r="C9" i="10"/>
  <c r="C11" i="10"/>
  <c r="C12" i="10"/>
  <c r="C16" i="10"/>
  <c r="C17" i="10"/>
  <c r="C24" i="10"/>
  <c r="C6" i="10"/>
  <c r="C5" i="10"/>
  <c r="D42" i="10"/>
  <c r="C42" i="10" s="1"/>
  <c r="D7" i="10"/>
  <c r="C7" i="10" s="1"/>
  <c r="D8" i="10"/>
  <c r="C8" i="10" s="1"/>
  <c r="D9" i="10"/>
  <c r="D10" i="10"/>
  <c r="C10" i="10" s="1"/>
  <c r="D11" i="10"/>
  <c r="D12" i="10"/>
  <c r="D13" i="10"/>
  <c r="C13" i="10" s="1"/>
  <c r="D14" i="10"/>
  <c r="C14" i="10" s="1"/>
  <c r="D15" i="10"/>
  <c r="C15" i="10" s="1"/>
  <c r="D16" i="10"/>
  <c r="D17" i="10"/>
  <c r="D18" i="10"/>
  <c r="C18" i="10" s="1"/>
  <c r="D19" i="10"/>
  <c r="C19" i="10" s="1"/>
  <c r="D20" i="10"/>
  <c r="C20" i="10" s="1"/>
  <c r="D21" i="10"/>
  <c r="C21" i="10" s="1"/>
  <c r="D22" i="10"/>
  <c r="C22" i="10" s="1"/>
  <c r="D23" i="10"/>
  <c r="C23" i="10" s="1"/>
  <c r="D24" i="10"/>
  <c r="D25" i="10"/>
  <c r="D26" i="10"/>
  <c r="D27" i="10"/>
  <c r="C27" i="10" s="1"/>
  <c r="D28" i="10"/>
  <c r="C28" i="10" s="1"/>
  <c r="D29" i="10"/>
  <c r="C29" i="10" s="1"/>
  <c r="D30" i="10"/>
  <c r="C30" i="10" s="1"/>
  <c r="D31" i="10"/>
  <c r="C31" i="10" s="1"/>
  <c r="D32" i="10"/>
  <c r="D33" i="10"/>
  <c r="D34" i="10"/>
  <c r="C34" i="10" s="1"/>
  <c r="D35" i="10"/>
  <c r="C35" i="10" s="1"/>
  <c r="D36" i="10"/>
  <c r="C36" i="10" s="1"/>
  <c r="D37" i="10"/>
  <c r="C37" i="10" s="1"/>
  <c r="D38" i="10"/>
  <c r="C38" i="10" s="1"/>
  <c r="D39" i="10"/>
  <c r="C39" i="10" s="1"/>
  <c r="D40" i="10"/>
  <c r="D41" i="10"/>
  <c r="C41" i="10" s="1"/>
  <c r="D6" i="10"/>
  <c r="E6" i="10" s="1"/>
  <c r="D5" i="10"/>
  <c r="C6" i="11"/>
  <c r="C5" i="11"/>
  <c r="D40" i="14" l="1"/>
  <c r="F41" i="17"/>
  <c r="E39" i="14"/>
  <c r="F39" i="14" s="1"/>
  <c r="C39" i="14"/>
  <c r="M8" i="12"/>
  <c r="M9" i="12"/>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1" i="12"/>
  <c r="J42" i="12"/>
  <c r="M7" i="12"/>
  <c r="J7" i="12"/>
  <c r="E7" i="12"/>
  <c r="F7" i="12" s="1"/>
  <c r="D41" i="14" l="1"/>
  <c r="F42" i="17"/>
  <c r="E40" i="14"/>
  <c r="F40" i="14" s="1"/>
  <c r="C40" i="14"/>
  <c r="F43" i="17" l="1"/>
  <c r="E41" i="14"/>
  <c r="F41" i="14" s="1"/>
  <c r="C41" i="14"/>
  <c r="E43" i="12" l="1"/>
  <c r="F43" i="12" s="1"/>
  <c r="E42" i="12"/>
  <c r="F42" i="12" s="1"/>
  <c r="E41" i="12"/>
  <c r="F41" i="12" s="1"/>
  <c r="E40" i="12"/>
  <c r="F40" i="12" s="1"/>
  <c r="E39" i="12"/>
  <c r="F39" i="12" s="1"/>
  <c r="E38" i="12"/>
  <c r="F38" i="12" s="1"/>
  <c r="E37" i="12"/>
  <c r="F37" i="12" s="1"/>
  <c r="E36" i="12"/>
  <c r="F36" i="12" s="1"/>
  <c r="E35" i="12"/>
  <c r="F35" i="12" s="1"/>
  <c r="E34" i="12"/>
  <c r="F34" i="12" s="1"/>
  <c r="E33" i="12"/>
  <c r="F33" i="12" s="1"/>
  <c r="E32" i="12"/>
  <c r="F32" i="12" s="1"/>
  <c r="E31" i="12"/>
  <c r="F31" i="12" s="1"/>
  <c r="E30" i="12"/>
  <c r="F30" i="12" s="1"/>
  <c r="E29" i="12"/>
  <c r="F29" i="12" s="1"/>
  <c r="E28" i="12"/>
  <c r="F28" i="12" s="1"/>
  <c r="E27" i="12"/>
  <c r="F27" i="12" s="1"/>
  <c r="E26" i="12"/>
  <c r="F26" i="12" s="1"/>
  <c r="E25" i="12"/>
  <c r="F25" i="12" s="1"/>
  <c r="E24" i="12"/>
  <c r="F24" i="12" s="1"/>
  <c r="E23" i="12"/>
  <c r="F23" i="12" s="1"/>
  <c r="E22" i="12"/>
  <c r="F22" i="12" s="1"/>
  <c r="E21" i="12"/>
  <c r="F21" i="12" s="1"/>
  <c r="E20" i="12"/>
  <c r="F20" i="12" s="1"/>
  <c r="E19" i="12"/>
  <c r="F19" i="12" s="1"/>
  <c r="E18" i="12"/>
  <c r="F18" i="12" s="1"/>
  <c r="E17" i="12"/>
  <c r="F17" i="12" s="1"/>
  <c r="E16" i="12"/>
  <c r="F16" i="12" s="1"/>
  <c r="E15" i="12"/>
  <c r="F15" i="12" s="1"/>
  <c r="E14" i="12"/>
  <c r="F14" i="12" s="1"/>
  <c r="E13" i="12"/>
  <c r="F13" i="12" s="1"/>
  <c r="E12" i="12"/>
  <c r="F12" i="12" s="1"/>
  <c r="E11" i="12"/>
  <c r="F11" i="12" s="1"/>
  <c r="E10" i="12"/>
  <c r="F10" i="12" s="1"/>
  <c r="E9" i="12"/>
  <c r="F9" i="12" s="1"/>
  <c r="E8" i="12"/>
  <c r="F8" i="12" s="1"/>
  <c r="C42" i="11" l="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E42" i="11"/>
  <c r="F42" i="11" s="1"/>
  <c r="E41" i="11"/>
  <c r="F41" i="11" s="1"/>
  <c r="E40" i="11"/>
  <c r="F40" i="11" s="1"/>
  <c r="E39" i="11"/>
  <c r="F39" i="11" s="1"/>
  <c r="E38" i="11"/>
  <c r="F38" i="11" s="1"/>
  <c r="E37" i="11"/>
  <c r="F37" i="11" s="1"/>
  <c r="E36" i="11"/>
  <c r="F36" i="11" s="1"/>
  <c r="E35" i="11"/>
  <c r="F35" i="11" s="1"/>
  <c r="E34" i="11"/>
  <c r="F34" i="11" s="1"/>
  <c r="E33" i="11"/>
  <c r="F33" i="11" s="1"/>
  <c r="E32" i="11"/>
  <c r="F32" i="11" s="1"/>
  <c r="E31" i="11"/>
  <c r="F31" i="11" s="1"/>
  <c r="E29" i="11"/>
  <c r="F29" i="11" s="1"/>
  <c r="E28" i="11"/>
  <c r="F28" i="11" s="1"/>
  <c r="E27" i="11"/>
  <c r="F27" i="11" s="1"/>
  <c r="E26" i="11"/>
  <c r="F26" i="11" s="1"/>
  <c r="E25" i="11"/>
  <c r="F25" i="11" s="1"/>
  <c r="E24" i="11"/>
  <c r="F24" i="11" s="1"/>
  <c r="E23" i="11"/>
  <c r="F23" i="11" s="1"/>
  <c r="E22" i="11"/>
  <c r="F22" i="11" s="1"/>
  <c r="E21" i="11"/>
  <c r="F21" i="11" s="1"/>
  <c r="E20" i="11"/>
  <c r="F20" i="11" s="1"/>
  <c r="E19" i="11"/>
  <c r="F19" i="11" s="1"/>
  <c r="E18" i="11"/>
  <c r="F18" i="11" s="1"/>
  <c r="E17" i="11"/>
  <c r="F17" i="11" s="1"/>
  <c r="E16" i="11"/>
  <c r="F16" i="11" s="1"/>
  <c r="E15" i="11"/>
  <c r="F15" i="11" s="1"/>
  <c r="E14" i="11"/>
  <c r="F14" i="11" s="1"/>
  <c r="E13" i="11"/>
  <c r="F13" i="11" s="1"/>
  <c r="E12" i="11"/>
  <c r="F12" i="11" s="1"/>
  <c r="E11" i="11"/>
  <c r="F11" i="11" s="1"/>
  <c r="E10" i="11"/>
  <c r="F10" i="11" s="1"/>
  <c r="E9" i="11"/>
  <c r="F9" i="11" s="1"/>
  <c r="E8" i="11"/>
  <c r="F8" i="11" s="1"/>
  <c r="E7" i="11"/>
  <c r="F7" i="11" s="1"/>
  <c r="E42" i="10" l="1"/>
  <c r="F42" i="10" s="1"/>
  <c r="E41" i="10"/>
  <c r="F41" i="10" s="1"/>
  <c r="E40" i="10"/>
  <c r="F40" i="10" s="1"/>
  <c r="E39" i="10"/>
  <c r="F39" i="10" s="1"/>
  <c r="E38" i="10"/>
  <c r="F38" i="10" s="1"/>
  <c r="E37" i="10"/>
  <c r="F37" i="10" s="1"/>
  <c r="E36" i="10"/>
  <c r="F36" i="10" s="1"/>
  <c r="E35" i="10"/>
  <c r="F35" i="10" s="1"/>
  <c r="E34" i="10"/>
  <c r="F34" i="10" s="1"/>
  <c r="E33" i="10"/>
  <c r="F33" i="10" s="1"/>
  <c r="E32" i="10"/>
  <c r="F32" i="10" s="1"/>
  <c r="E31" i="10"/>
  <c r="F31" i="10" s="1"/>
  <c r="E30" i="10"/>
  <c r="F30" i="10" s="1"/>
  <c r="E29" i="10"/>
  <c r="F29" i="10" s="1"/>
  <c r="E28" i="10"/>
  <c r="F28" i="10" s="1"/>
  <c r="E27" i="10"/>
  <c r="F27" i="10" s="1"/>
  <c r="E26" i="10"/>
  <c r="F26" i="10" s="1"/>
  <c r="E25" i="10"/>
  <c r="F25" i="10" s="1"/>
  <c r="E24" i="10"/>
  <c r="F24" i="10" s="1"/>
  <c r="E23" i="10"/>
  <c r="F23" i="10" s="1"/>
  <c r="E22" i="10"/>
  <c r="F22" i="10" s="1"/>
  <c r="E21" i="10"/>
  <c r="F21" i="10" s="1"/>
  <c r="E20" i="10"/>
  <c r="F20" i="10" s="1"/>
  <c r="E19" i="10"/>
  <c r="F19" i="10" s="1"/>
  <c r="E18" i="10"/>
  <c r="F18" i="10" s="1"/>
  <c r="E17" i="10"/>
  <c r="F17" i="10" s="1"/>
  <c r="E16" i="10"/>
  <c r="F16" i="10" s="1"/>
  <c r="E14" i="10"/>
  <c r="F14" i="10" s="1"/>
  <c r="E13" i="10"/>
  <c r="F13" i="10" s="1"/>
  <c r="E12" i="10"/>
  <c r="F12" i="10" s="1"/>
  <c r="E11" i="10"/>
  <c r="F11" i="10" s="1"/>
  <c r="E10" i="10"/>
  <c r="F10" i="10" s="1"/>
  <c r="E9" i="10"/>
  <c r="F9" i="10" s="1"/>
  <c r="E8" i="10"/>
  <c r="F8" i="10" s="1"/>
  <c r="E7" i="10"/>
  <c r="F7" i="10" s="1"/>
  <c r="F6" i="10"/>
  <c r="E15" i="10" l="1"/>
  <c r="F15" i="10" s="1"/>
  <c r="E42" i="9" l="1"/>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s="1"/>
  <c r="E8" i="9"/>
  <c r="F8" i="9" s="1"/>
  <c r="E7" i="9"/>
  <c r="F7" i="9" s="1"/>
  <c r="E6" i="9"/>
  <c r="F6" i="9" s="1"/>
</calcChain>
</file>

<file path=xl/sharedStrings.xml><?xml version="1.0" encoding="utf-8"?>
<sst xmlns="http://schemas.openxmlformats.org/spreadsheetml/2006/main" count="744" uniqueCount="348">
  <si>
    <t>State Board of Education</t>
  </si>
  <si>
    <t>Governor</t>
  </si>
  <si>
    <t>Average Daily Membership Adjustment</t>
  </si>
  <si>
    <t>Average Salary Adjustment</t>
  </si>
  <si>
    <t>SPSF Adjustments</t>
  </si>
  <si>
    <t>DPI Adjustments</t>
  </si>
  <si>
    <t>Education Support Organizations</t>
  </si>
  <si>
    <t>ESO Adjustments</t>
  </si>
  <si>
    <t>Total Expansion/Reduction</t>
  </si>
  <si>
    <t>Total  Requirements</t>
  </si>
  <si>
    <t>Ending Appropriated Budget</t>
  </si>
  <si>
    <t>Health Benefit</t>
  </si>
  <si>
    <t>House</t>
  </si>
  <si>
    <t>R</t>
  </si>
  <si>
    <t>R= Recurring/ NR= Nonrecurring</t>
  </si>
  <si>
    <t>State Public School Fund - Expansion</t>
  </si>
  <si>
    <t>State Public School Fund - Continuation</t>
  </si>
  <si>
    <t>NR</t>
  </si>
  <si>
    <t>See separate tab</t>
  </si>
  <si>
    <t>Salary Increase</t>
  </si>
  <si>
    <t>Conference</t>
  </si>
  <si>
    <t>Proposed          Final 2013-14</t>
  </si>
  <si>
    <t>Beginning Appropriated Budget (Base)</t>
  </si>
  <si>
    <t>Retirement Rate</t>
  </si>
  <si>
    <t>FINAL</t>
  </si>
  <si>
    <t>Reserve for Salaries &amp; Benefits</t>
  </si>
  <si>
    <t>Reserves for Salary and Benefit Adjustments</t>
  </si>
  <si>
    <t>Senate</t>
  </si>
  <si>
    <t>Health</t>
  </si>
  <si>
    <t>Non certified and central office</t>
  </si>
  <si>
    <t>15.67%</t>
  </si>
  <si>
    <t>Retirement</t>
  </si>
  <si>
    <t>Retirement - LEA</t>
  </si>
  <si>
    <t>Retirement DPI</t>
  </si>
  <si>
    <t>Health DPI</t>
  </si>
  <si>
    <t>Health LEA</t>
  </si>
  <si>
    <t>Teachers at the top of the scale receive the higher of the salary schedule or the 2014-15 salary plus bonus plus 2%</t>
  </si>
  <si>
    <t>9.1(f)</t>
  </si>
  <si>
    <t>30.9A</t>
  </si>
  <si>
    <t>All full time permanent employees of the LEA on July 1, 2015  will receive 5 days annual leave.  This leave shall remain until used.</t>
  </si>
  <si>
    <t>House only</t>
  </si>
  <si>
    <t>BENEFITS</t>
  </si>
  <si>
    <t>Salary and Benefits</t>
  </si>
  <si>
    <t>House only Not in Final</t>
  </si>
  <si>
    <t>Instructional Supplies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</si>
  <si>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</si>
  <si>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</si>
  <si>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</si>
  <si>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</si>
  <si>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</si>
  <si>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</si>
  <si>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</si>
  <si>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Bonus</t>
  </si>
  <si>
    <t>Step</t>
  </si>
  <si>
    <t>Teachers</t>
  </si>
  <si>
    <t xml:space="preserve">    Educators Teachers-salary increase</t>
  </si>
  <si>
    <t xml:space="preserve">   Non-Certified and Central Office Staff -bonus</t>
  </si>
  <si>
    <t>Total Receipts Support</t>
  </si>
  <si>
    <t>Total Expansion + Salary &amp; Benefits Requirements</t>
  </si>
  <si>
    <t xml:space="preserve">Other items affecting the K-12 Education </t>
  </si>
  <si>
    <t>In UNC Budget</t>
  </si>
  <si>
    <t>Textbook and Digital Materials</t>
  </si>
  <si>
    <t>N</t>
  </si>
  <si>
    <t xml:space="preserve">House Proposed Teacher and Instructional Support Compensation </t>
  </si>
  <si>
    <t>$500</t>
  </si>
  <si>
    <t>DPI Personnel-Sal Increase</t>
  </si>
  <si>
    <t>DPI Personnel-Bonus</t>
  </si>
  <si>
    <t>Increase</t>
  </si>
  <si>
    <t>Central Office</t>
  </si>
  <si>
    <t>2017-18 Proposed Salary Schedule</t>
  </si>
  <si>
    <t>Current</t>
  </si>
  <si>
    <t>Governor Proposal</t>
  </si>
  <si>
    <t>House Proposal</t>
  </si>
  <si>
    <t>Senate Proposal</t>
  </si>
  <si>
    <t>Bonuses:</t>
  </si>
  <si>
    <t xml:space="preserve">Senate Proposed Teacher and Instructional Support Compensation </t>
  </si>
  <si>
    <t>Comparison of Proposed Teacher and Instructional Support Salary Schedules</t>
  </si>
  <si>
    <t>Home Base</t>
  </si>
  <si>
    <t>Residential Schools</t>
  </si>
  <si>
    <t>FY 2017-18 Budget Comparison</t>
  </si>
  <si>
    <t xml:space="preserve">updated </t>
  </si>
  <si>
    <t>School Based Personnel</t>
  </si>
  <si>
    <t>Whole School Whole Child Whole Community</t>
  </si>
  <si>
    <t>Troops to Teachers</t>
  </si>
  <si>
    <t>Charter School Oversight</t>
  </si>
  <si>
    <t>Governors School</t>
  </si>
  <si>
    <t>School Risk Management Tip Line</t>
  </si>
  <si>
    <t>State Board Room Upgrade</t>
  </si>
  <si>
    <t>Lottery- School Based Personnel</t>
  </si>
  <si>
    <t>Lottery-Textbook and Digital Materials</t>
  </si>
  <si>
    <t>Lottery- Tchr Compensation Model Pilot</t>
  </si>
  <si>
    <t>Civil Penalties- ADM Adjustment</t>
  </si>
  <si>
    <t>Lottery Textbook and Digital Materials</t>
  </si>
  <si>
    <t>2% or $800 (higher of)</t>
  </si>
  <si>
    <t xml:space="preserve">Average increase </t>
  </si>
  <si>
    <t>5%</t>
  </si>
  <si>
    <t>NA</t>
  </si>
  <si>
    <t>6.5%</t>
  </si>
  <si>
    <t>2017-2018 Current "A" Salary Schedule</t>
  </si>
  <si>
    <t>2018-19 Proposed Salary Schedule</t>
  </si>
  <si>
    <t>2017-18</t>
  </si>
  <si>
    <t>2016-17 Current "A" Salary Schedule</t>
  </si>
  <si>
    <t>2017-18 Proposed Bonus(1)</t>
  </si>
  <si>
    <t>SBE Legal personnel for SB867 (not ratified)</t>
  </si>
  <si>
    <t>Advanced Tchr Compensation Model Pilot</t>
  </si>
  <si>
    <t>Small County Supplemental Funding</t>
  </si>
  <si>
    <t>Legal Fees - Office of Superintendent</t>
  </si>
  <si>
    <t>NCCAT</t>
  </si>
  <si>
    <t>Eliminate filled Research Associate - receipts</t>
  </si>
  <si>
    <t>*  Legislative &amp; Community Affairs Director</t>
  </si>
  <si>
    <t>*  Legislative Specialist</t>
  </si>
  <si>
    <t>State Public School Fund F&amp;F receipts</t>
  </si>
  <si>
    <t>NC Education Endowment Fund</t>
  </si>
  <si>
    <t>Transfer Cash Balance in the NC Education Endow Fund</t>
  </si>
  <si>
    <t>Eastern NC STEM</t>
  </si>
  <si>
    <t>New Teacher Support Program</t>
  </si>
  <si>
    <t>Other</t>
  </si>
  <si>
    <t>Additional Steps for NC graduates with high test scores teaching in Low Performing schools, STEM or EC areas</t>
  </si>
  <si>
    <t>NC Teacher Graduates</t>
  </si>
  <si>
    <t>1.5% or $750 (higher of)</t>
  </si>
  <si>
    <t>Base</t>
  </si>
  <si>
    <t>Eliminates Schedule -See Tab  "Senate_Principal"</t>
  </si>
  <si>
    <t>ADM</t>
  </si>
  <si>
    <t>Met Growth</t>
  </si>
  <si>
    <t>Exceeded Growth</t>
  </si>
  <si>
    <t>0-400</t>
  </si>
  <si>
    <t>401-700</t>
  </si>
  <si>
    <t>1,301</t>
  </si>
  <si>
    <t>701-1,000</t>
  </si>
  <si>
    <t>1,001-1,300</t>
  </si>
  <si>
    <t xml:space="preserve">ADM </t>
  </si>
  <si>
    <t>Current year</t>
  </si>
  <si>
    <t>Growth</t>
  </si>
  <si>
    <t>If the school(s) growth scores show exceeded expected growth in at least 2 of the last 3 years</t>
  </si>
  <si>
    <t xml:space="preserve">If the school(s) growth scores show met expected growth in at least 2 of the last 3 years  </t>
  </si>
  <si>
    <t>OR</t>
  </si>
  <si>
    <t>the school(s) met expected growth in at least one of the last 3 years and exceeded growth in one of the last 3 years</t>
  </si>
  <si>
    <t xml:space="preserve">Based on each school the principal supervised for 2 of the last 3 years </t>
  </si>
  <si>
    <t xml:space="preserve">Principals are no longer eligible for longevity </t>
  </si>
  <si>
    <t>Definitions</t>
  </si>
  <si>
    <t>Longevity</t>
  </si>
  <si>
    <t>Top 5%</t>
  </si>
  <si>
    <t>Top 10%</t>
  </si>
  <si>
    <t>Top 15%</t>
  </si>
  <si>
    <t>Top 20%</t>
  </si>
  <si>
    <t>Top 50%</t>
  </si>
  <si>
    <t>Bonus 1</t>
  </si>
  <si>
    <t>Bonus 2</t>
  </si>
  <si>
    <t>Greater of</t>
  </si>
  <si>
    <t>if the school was a D or F school in 2015-16</t>
  </si>
  <si>
    <t>a)</t>
  </si>
  <si>
    <t>b)</t>
  </si>
  <si>
    <t>Bonuses are not subject to TSERS</t>
  </si>
  <si>
    <t>Bonuses to be paid by October 31, 2017</t>
  </si>
  <si>
    <t>Assistant Principals</t>
  </si>
  <si>
    <t>Teacher A + 13%</t>
  </si>
  <si>
    <t>Hold Harmless</t>
  </si>
  <si>
    <t>To principals at schools that did not exceed growth in 2015-16 and exceeded growth in 2016-17</t>
  </si>
  <si>
    <t>Eliminate Longevity</t>
  </si>
  <si>
    <t>2016-17 salary schedule + longevity</t>
  </si>
  <si>
    <t>Advanced and Doc pay</t>
  </si>
  <si>
    <t>Lottery - Principal Pay</t>
  </si>
  <si>
    <t>Small specialty HS</t>
  </si>
  <si>
    <t>UNC Teacher &amp; Principal Prep Lab Schools</t>
  </si>
  <si>
    <t>DRAFT</t>
  </si>
  <si>
    <t>Driver Safety Incentive Program- DE reimbursement 7.21</t>
  </si>
  <si>
    <t>Geographically Isolated Schools 7.19</t>
  </si>
  <si>
    <t>Teacher Assistant Tuition Reimbursement Program 7.20</t>
  </si>
  <si>
    <t>Coding and Mobile Application Grant Program 7.23</t>
  </si>
  <si>
    <t>Department of Public Instruction 7.7</t>
  </si>
  <si>
    <t>Licensure Fee Reimbursement - new teachers 7.28</t>
  </si>
  <si>
    <t xml:space="preserve">    Educators Teachers-HQ Teachers EC/STEM LP sch 8.2</t>
  </si>
  <si>
    <t>To Principals at schools which were in the top 50% of the State</t>
  </si>
  <si>
    <t>*  Assoc State School Superintendent</t>
  </si>
  <si>
    <t>AP/CTE Bonuses to add Charter school teachers 7.29(d)</t>
  </si>
  <si>
    <t>Business System Modernization 7.16</t>
  </si>
  <si>
    <t>Eliminate 4 SBE positions filled</t>
  </si>
  <si>
    <t>Adds 5 Positions for State Superintendent 7.10</t>
  </si>
  <si>
    <t>Eliminate filled Planning &amp; Dev Consultant - receipts</t>
  </si>
  <si>
    <t>Eliminate filled Digital Learning Plan Project Coordinator</t>
  </si>
  <si>
    <t>Eliminate filled Dir. External Meetings and Special Projects</t>
  </si>
  <si>
    <t>*  Director of SBE Operations</t>
  </si>
  <si>
    <t>Transforming Low Performing Schools</t>
  </si>
  <si>
    <t xml:space="preserve">   School-Based Administrators-bonus 8.4</t>
  </si>
  <si>
    <t>Principal receives the highest award earned</t>
  </si>
  <si>
    <t>Principals are no longer eligible for advanced ($126/month) or Doctorate pay ($253/month)</t>
  </si>
  <si>
    <t>No Loss in Pay</t>
  </si>
  <si>
    <t xml:space="preserve">GS 115C-285 (8), (8a) and (9) still apply.  </t>
  </si>
  <si>
    <t>Lottery - Noninstructional Support</t>
  </si>
  <si>
    <t>Lottery - Transportation</t>
  </si>
  <si>
    <t>Literary Fund</t>
  </si>
  <si>
    <t>Education fund</t>
  </si>
  <si>
    <t>Benefits Adjustment</t>
  </si>
  <si>
    <t>School Breakfast</t>
  </si>
  <si>
    <t>Adds 10 Positions for State Superintendent</t>
  </si>
  <si>
    <t>Eliminate 7 vacant positions</t>
  </si>
  <si>
    <t>Eliminate filled Business Technology Analyst</t>
  </si>
  <si>
    <t>Triangle Literacy Council</t>
  </si>
  <si>
    <t>Muddy Sneakers</t>
  </si>
  <si>
    <t>Eastern North Carolina STEM</t>
  </si>
  <si>
    <t>Appropriations</t>
  </si>
  <si>
    <t>Lottery</t>
  </si>
  <si>
    <t xml:space="preserve"> </t>
  </si>
  <si>
    <t>Transportation</t>
  </si>
  <si>
    <t>Textbooks &amp; Digital</t>
  </si>
  <si>
    <t>Literacy Fund</t>
  </si>
  <si>
    <t>From</t>
  </si>
  <si>
    <t>To</t>
  </si>
  <si>
    <t>Education Fund</t>
  </si>
  <si>
    <t>(1)</t>
  </si>
  <si>
    <t>Noninstructional Suppt</t>
  </si>
  <si>
    <t>Note (1)</t>
  </si>
  <si>
    <t>HOUSE</t>
  </si>
  <si>
    <t>SENATE</t>
  </si>
  <si>
    <t>(2)</t>
  </si>
  <si>
    <t>Note (2)</t>
  </si>
  <si>
    <t>Budget Adjustments. No impact on LEA allotments</t>
  </si>
  <si>
    <t>Principal Pay</t>
  </si>
  <si>
    <t>-</t>
  </si>
  <si>
    <t>Note (3)</t>
  </si>
  <si>
    <t xml:space="preserve">Transfer from the Governor's Office to DPI. </t>
  </si>
  <si>
    <t>(3)</t>
  </si>
  <si>
    <t>(4)</t>
  </si>
  <si>
    <t>Note (4)</t>
  </si>
  <si>
    <t>Opportunity Scholarship Evaluation</t>
  </si>
  <si>
    <t>Both House and Senate reestablish the Teaching Fellows Program through a transfer from NC Education Endowment Fund</t>
  </si>
  <si>
    <t>0</t>
  </si>
  <si>
    <t>1</t>
  </si>
  <si>
    <t>2-3</t>
  </si>
  <si>
    <t>4-5</t>
  </si>
  <si>
    <t>6-7</t>
  </si>
  <si>
    <t>8-9</t>
  </si>
  <si>
    <t>10+</t>
  </si>
  <si>
    <t>(5)</t>
  </si>
  <si>
    <t>up to 20%</t>
  </si>
  <si>
    <t>0-149</t>
  </si>
  <si>
    <t>1,401+</t>
  </si>
  <si>
    <t>701-1,400</t>
  </si>
  <si>
    <t>FRL/ADM</t>
  </si>
  <si>
    <t>+1.5%</t>
  </si>
  <si>
    <t>+4.5%</t>
  </si>
  <si>
    <t>+6.0%</t>
  </si>
  <si>
    <t>+3.0%</t>
  </si>
  <si>
    <t>+7.5%</t>
  </si>
  <si>
    <t>+9.0%</t>
  </si>
  <si>
    <t>+10.0%</t>
  </si>
  <si>
    <t>Years of Exp</t>
  </si>
  <si>
    <t>None</t>
  </si>
  <si>
    <t>Senate:</t>
  </si>
  <si>
    <t>No longer eligible for longevity</t>
  </si>
  <si>
    <t>Teacher A schedule + 13%</t>
  </si>
  <si>
    <t>Teacher A schedule + 22%</t>
  </si>
  <si>
    <t>Continue to receive longevity</t>
  </si>
  <si>
    <t>Advanced and Docorate supplements still apply</t>
  </si>
  <si>
    <t>Veteran Teacher retention Bonus $5,000 for 2 year commitment</t>
  </si>
  <si>
    <t>Teacher A + 22%</t>
  </si>
  <si>
    <t xml:space="preserve">Proposed Teacher and Instructional Support Compensation </t>
  </si>
  <si>
    <t>House Principal Proposed Schedule</t>
  </si>
  <si>
    <t>Senate Principal Proposed Schedule</t>
  </si>
  <si>
    <t>$16,855,081 of the salary appropriation shall be allocated to LEAs to increase school bus driver pay</t>
  </si>
  <si>
    <t>150-700</t>
  </si>
  <si>
    <t>FRL</t>
  </si>
  <si>
    <t>Average daily membership of the school</t>
  </si>
  <si>
    <t>Percent of students eligible for Free and Reduced Lunch in the school</t>
  </si>
  <si>
    <t>up to 50%</t>
  </si>
  <si>
    <t>up to 70%</t>
  </si>
  <si>
    <t>up to 95%</t>
  </si>
  <si>
    <t>up to 100%</t>
  </si>
  <si>
    <t>Cooperative Innovative HS 7.22</t>
  </si>
  <si>
    <t>Children with Disabilities 7.1</t>
  </si>
  <si>
    <t>Digital Learning Prof development 7.23K</t>
  </si>
  <si>
    <t>6th &amp; 7th grade CTE Grant Program 7.23F</t>
  </si>
  <si>
    <t>Cybersecurity Initiative 7.23A</t>
  </si>
  <si>
    <t>Analysis of Student Work 7.23E</t>
  </si>
  <si>
    <t>Department of Public Instruction Audit 7.23L</t>
  </si>
  <si>
    <t>Reading Improvement Commission 7.26B</t>
  </si>
  <si>
    <t>Innovation Zone Model Grants 7.26E</t>
  </si>
  <si>
    <t>Future Ready Students CTE 2 positions 7.23H</t>
  </si>
  <si>
    <t>17.21%</t>
  </si>
  <si>
    <t xml:space="preserve">    Veteran Teacher Retention Bonus</t>
  </si>
  <si>
    <t>Salary Reversion/lapse salary</t>
  </si>
  <si>
    <t>Eliminates Schedule -See Tab  "House_Principal"</t>
  </si>
  <si>
    <t>$1,000 annual salary increase</t>
  </si>
  <si>
    <t>Bonus Leave</t>
  </si>
  <si>
    <t>All employees of the LEAs shall receive 5 days annual leave. This leave carries over each year, but can not be paid out.</t>
  </si>
  <si>
    <t>Section 35.18</t>
  </si>
  <si>
    <t>CONFERENCE</t>
  </si>
  <si>
    <t>Conference
 vs.
Senate</t>
  </si>
  <si>
    <t>Conference
 vs.
House</t>
  </si>
  <si>
    <t>2017-18 
Proposed Salary Schedule for
Assistant Principals</t>
  </si>
  <si>
    <t>Teacher A schedule + 17%</t>
  </si>
  <si>
    <t>Eliminates Schedule -See Tab  "Conference_Principal"</t>
  </si>
  <si>
    <t>Teacher A + 17%</t>
  </si>
  <si>
    <t>All employees of the LEAs shall receive 3 days annual leave. This leave carries over each year, but can not be paid out.</t>
  </si>
  <si>
    <t>subsequent years</t>
  </si>
  <si>
    <t>Additional supplement for NC graduates with high test scores teaching in Low Performing schools, STEM or EC areas</t>
  </si>
  <si>
    <t>See tab "Asst Principal"</t>
  </si>
  <si>
    <t>Children with Disabilities Headcount</t>
  </si>
  <si>
    <t>Harnett County Early College</t>
  </si>
  <si>
    <t>Wayne County Stabilization Funds</t>
  </si>
  <si>
    <t>Haywood Community Learning Center</t>
  </si>
  <si>
    <t>Richmond Senior High School</t>
  </si>
  <si>
    <t>Low Wealth</t>
  </si>
  <si>
    <t>Dept. of Public Instruction</t>
  </si>
  <si>
    <t>Education and Workforce Innovation Prog.Transfer .65 pos 7.23G</t>
  </si>
  <si>
    <t>Early Childhood Education - 2 position B-3 Council 7.23I</t>
  </si>
  <si>
    <t>Professional Educator Preparation 2 positions</t>
  </si>
  <si>
    <t>no saving</t>
  </si>
  <si>
    <t>Communities in Schools Cape Fear</t>
  </si>
  <si>
    <t>Hoke Reading Literacy Council</t>
  </si>
  <si>
    <t>Life Changing Experiences Pilot Program</t>
  </si>
  <si>
    <t xml:space="preserve">    Math &amp; Reading Bonus grades 4-8</t>
  </si>
  <si>
    <t xml:space="preserve">   School Counselors placed on higher pay scale</t>
  </si>
  <si>
    <t xml:space="preserve">   School-Based Administrators-step increase  8.5/8.3 &amp;</t>
  </si>
  <si>
    <t xml:space="preserve">   Non-Certified and Central Office Staff -Sal incr. 8.7</t>
  </si>
  <si>
    <t>State Agency Teachers &amp; SBA -residential schools</t>
  </si>
  <si>
    <t>17.13%</t>
  </si>
  <si>
    <t>Note (5)</t>
  </si>
  <si>
    <t>Items funded by Receipts</t>
  </si>
  <si>
    <t>Veteran Teacher Bonus $385 lump sum to teachers with 25+ years of experience (8.8A)</t>
  </si>
  <si>
    <t>AP/IB/CA - $50 per each student with total bonus limit of $3,500  (8.8B)</t>
  </si>
  <si>
    <t>CTE bonus - $25 or $50 per student taught with total bonus limit of $ 3,500 (8.8B)</t>
  </si>
  <si>
    <t>3rd Grade Read to Achieve Bonus (8.8C)</t>
  </si>
  <si>
    <t>4th and 5th Grade Reading Bonus $ 2,150 (8.8D)</t>
  </si>
  <si>
    <t>4th-8th Grade Math Bonus (8.8E)</t>
  </si>
  <si>
    <t>$16,855,081 of the salary appropriation shall be allocated to LEAs to increase school bus driver pay
LEAs to create salary schedules based on years of experience for occupational and physical therapists</t>
  </si>
  <si>
    <t>Section 35.18A</t>
  </si>
  <si>
    <t xml:space="preserve">Conference Teacher and Instructional Support Compensation </t>
  </si>
  <si>
    <t xml:space="preserve">If the school(s) are not eligible to receive a school growth score in at least 2 of the last 3 years  </t>
  </si>
  <si>
    <t>If the school did not meet expected growth in at least 2 of the last 3 years</t>
  </si>
  <si>
    <t>The principal has not supervised a school in at least 2 of the last 3 years</t>
  </si>
  <si>
    <t xml:space="preserve">Hold Harmless only applies for FY2017-18 and doesn't apply to </t>
  </si>
  <si>
    <t>To Principals at schools which were in the top 50% of the State for growth</t>
  </si>
  <si>
    <t>Principals are not eligible, if they are not employed after June 30, 2017</t>
  </si>
  <si>
    <t>%</t>
  </si>
  <si>
    <t>Increase from 2017 Masters schedule</t>
  </si>
  <si>
    <t>$ 10 month</t>
  </si>
  <si>
    <t>Teaching Fellows - 10A.3 STEM/EC Transfer from NC Endow.</t>
  </si>
  <si>
    <t>Special Education student Scholarship 10A.4</t>
  </si>
  <si>
    <t>Principal Preparation Grants Program 10A.5</t>
  </si>
  <si>
    <t>Future Teachers of NC 10.9</t>
  </si>
  <si>
    <t>Final Money report includes Charter School Transportation Grant Pilot Program funded from the NC DOT funds of $2.5m</t>
  </si>
  <si>
    <t>2017-18 Salary Schedule</t>
  </si>
  <si>
    <t xml:space="preserve"> Principal Salary Schedule</t>
  </si>
  <si>
    <t>Step + Final vs 2016-17 Tchr Masters</t>
  </si>
  <si>
    <t>2016-17  AP Salary Schedule</t>
  </si>
  <si>
    <t>2016-17  Tchr Masters</t>
  </si>
  <si>
    <t>Assistant Principal Salary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</si>
</sst>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33" x14ac:knownFonts="1">
    <font>
      <sz val="10"/>
      <name val="Arial"/>
    </font>
    <font>
      <sz val="11"/>
      <color theme="1"/>
      <name val="Calibri"/>
      <family val="2"/>
      <scheme val="minor"/>
    </font>
    <font>
      <sz val="10"/>
      <name val="Arial"/>
      <family val="2"/>
    </font>
    <font>
      <b/>
      <u/>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8"/>
      <name val="Arial"/>
      <family val="2"/>
    </font>
    <font>
      <sz val="9.5"/>
      <name val="Arial"/>
      <family val="2"/>
    </font>
    <font>
      <sz val="11"/>
      <name val="Arial Rounded MT Bold"/>
      <family val="2"/>
    </font>
    <font>
      <sz val="8"/>
      <name val="Arial"/>
      <family val="2"/>
    </font>
    <font>
      <i/>
      <sz val="8"/>
      <name val="Arial"/>
      <family val="2"/>
    </font>
    <font>
      <i/>
      <sz val="9"/>
      <name val="Arial"/>
      <family val="2"/>
    </font>
    <font>
      <sz val="6.5"/>
      <name val="Arial Rounded MT Bold"/>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sz val="8"/>
      <color rgb="FFFF0000"/>
      <name val="Arial"/>
      <family val="2"/>
    </font>
    <font>
      <sz val="10"/>
      <color theme="1"/>
      <name val="Arial"/>
      <family val="2"/>
    </font>
    <font>
      <b/>
      <sz val="14"/>
      <color rgb="FFFF0000"/>
      <name val="Arial"/>
      <family val="2"/>
    </font>
    <font>
      <sz val="11"/>
      <name val="Calibri"/>
      <family val="2"/>
    </font>
    <font>
      <sz val="6.5"/>
      <color rgb="FFFF0000"/>
      <name val="Arial"/>
      <family val="2"/>
    </font>
    <font>
      <b/>
      <i/>
      <sz val="9.5"/>
      <name val="Arial"/>
      <family val="2"/>
    </font>
    <font>
      <i/>
      <sz val="9.5"/>
      <name val="Arial"/>
      <family val="2"/>
    </font>
    <font>
      <i/>
      <sz val="10"/>
      <name val="Arial"/>
      <family val="2"/>
    </font>
    <font>
      <b/>
      <sz val="11"/>
      <color rgb="FFFF000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dash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dashed">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20" fillId="0" borderId="0"/>
    <xf numFmtId="9" fontId="2" fillId="0" borderId="0" applyFont="0" applyFill="0" applyBorder="0" applyAlignment="0" applyProtection="0"/>
  </cellStyleXfs>
  <cellXfs count="545">
    <xf numFmtId="0" fontId="0" fillId="0" borderId="0" xfId="0"/>
    <xf numFmtId="164" fontId="5" fillId="0" borderId="1" xfId="1" applyNumberFormat="1" applyFont="1" applyFill="1" applyBorder="1"/>
    <xf numFmtId="0" fontId="7" fillId="0" borderId="1" xfId="0" applyFont="1" applyFill="1" applyBorder="1"/>
    <xf numFmtId="0" fontId="7" fillId="0" borderId="2" xfId="0" applyFont="1" applyFill="1" applyBorder="1"/>
    <xf numFmtId="0" fontId="10" fillId="0" borderId="0" xfId="0" applyFont="1" applyFill="1" applyBorder="1" applyAlignment="1">
      <alignment horizontal="center"/>
    </xf>
    <xf numFmtId="0" fontId="7" fillId="0" borderId="4" xfId="0" applyFont="1" applyFill="1" applyBorder="1"/>
    <xf numFmtId="164" fontId="5" fillId="0" borderId="0" xfId="1" applyNumberFormat="1" applyFont="1" applyFill="1" applyBorder="1"/>
    <xf numFmtId="0" fontId="7" fillId="0" borderId="0" xfId="0" applyFont="1" applyFill="1" applyBorder="1"/>
    <xf numFmtId="164" fontId="5" fillId="0" borderId="6" xfId="1" applyNumberFormat="1" applyFont="1" applyFill="1" applyBorder="1"/>
    <xf numFmtId="49" fontId="7" fillId="0" borderId="2" xfId="1" applyNumberFormat="1" applyFont="1" applyFill="1" applyBorder="1"/>
    <xf numFmtId="0" fontId="6" fillId="0" borderId="0" xfId="0" applyFont="1" applyFill="1" applyBorder="1"/>
    <xf numFmtId="0" fontId="7" fillId="0" borderId="3" xfId="0" applyFont="1" applyFill="1" applyBorder="1"/>
    <xf numFmtId="0" fontId="7" fillId="0" borderId="6" xfId="0" applyFont="1" applyFill="1" applyBorder="1"/>
    <xf numFmtId="164" fontId="5" fillId="0" borderId="4" xfId="1" applyNumberFormat="1" applyFont="1" applyFill="1" applyBorder="1"/>
    <xf numFmtId="0" fontId="6" fillId="0" borderId="0" xfId="0" applyFont="1" applyFill="1" applyBorder="1" applyAlignment="1">
      <alignment horizontal="right"/>
    </xf>
    <xf numFmtId="164" fontId="5" fillId="0" borderId="7" xfId="1" applyNumberFormat="1" applyFont="1" applyFill="1" applyBorder="1"/>
    <xf numFmtId="0" fontId="7" fillId="0" borderId="0" xfId="0" applyFont="1" applyFill="1" applyBorder="1" applyAlignment="1">
      <alignment horizontal="left"/>
    </xf>
    <xf numFmtId="164" fontId="5" fillId="0" borderId="9" xfId="1" applyNumberFormat="1" applyFont="1" applyFill="1" applyBorder="1"/>
    <xf numFmtId="164" fontId="5" fillId="0" borderId="10" xfId="1" applyNumberFormat="1" applyFont="1" applyFill="1" applyBorder="1"/>
    <xf numFmtId="0" fontId="7" fillId="0" borderId="11" xfId="0" applyFont="1" applyFill="1" applyBorder="1"/>
    <xf numFmtId="165" fontId="5" fillId="0" borderId="13" xfId="2" applyNumberFormat="1" applyFont="1" applyFill="1" applyBorder="1"/>
    <xf numFmtId="0" fontId="7" fillId="0" borderId="0" xfId="0" applyFont="1" applyFill="1"/>
    <xf numFmtId="0" fontId="5" fillId="0" borderId="0" xfId="0" applyFont="1" applyFill="1"/>
    <xf numFmtId="164" fontId="5" fillId="0" borderId="0" xfId="1" applyNumberFormat="1" applyFont="1" applyFill="1"/>
    <xf numFmtId="0" fontId="11" fillId="0" borderId="0" xfId="0" applyFont="1" applyFill="1" applyBorder="1" applyAlignment="1">
      <alignment horizontal="right" wrapText="1"/>
    </xf>
    <xf numFmtId="0" fontId="11" fillId="0" borderId="0" xfId="0" applyFont="1" applyFill="1" applyAlignment="1">
      <alignment horizontal="right" wrapText="1"/>
    </xf>
    <xf numFmtId="164" fontId="12" fillId="0" borderId="0" xfId="1" applyNumberFormat="1" applyFont="1" applyFill="1" applyBorder="1"/>
    <xf numFmtId="0" fontId="3" fillId="0" borderId="0" xfId="0" applyFont="1" applyFill="1" applyAlignment="1">
      <alignment horizontal="centerContinuous"/>
    </xf>
    <xf numFmtId="0" fontId="4" fillId="0" borderId="0" xfId="0" applyFont="1" applyFill="1" applyBorder="1" applyAlignment="1">
      <alignment horizontal="centerContinuous"/>
    </xf>
    <xf numFmtId="0" fontId="5" fillId="0" borderId="0" xfId="0" applyFont="1" applyFill="1" applyAlignment="1">
      <alignment horizontal="center"/>
    </xf>
    <xf numFmtId="0" fontId="6" fillId="0" borderId="0" xfId="0" applyFont="1" applyFill="1" applyBorder="1" applyAlignment="1">
      <alignment horizontal="center"/>
    </xf>
    <xf numFmtId="0" fontId="7" fillId="0" borderId="0" xfId="0" applyFont="1" applyFill="1" applyAlignment="1">
      <alignment horizontal="center"/>
    </xf>
    <xf numFmtId="165" fontId="8" fillId="0" borderId="14" xfId="2" applyNumberFormat="1" applyFont="1" applyFill="1" applyBorder="1"/>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wrapText="1"/>
    </xf>
    <xf numFmtId="164" fontId="5" fillId="0" borderId="5" xfId="1" applyNumberFormat="1" applyFont="1" applyFill="1" applyBorder="1" applyAlignment="1">
      <alignment horizontal="center"/>
    </xf>
    <xf numFmtId="0" fontId="13" fillId="0" borderId="0" xfId="0" applyFont="1" applyFill="1" applyAlignment="1">
      <alignment horizontal="left" wrapText="1"/>
    </xf>
    <xf numFmtId="0" fontId="15" fillId="0" borderId="0" xfId="0" applyFont="1"/>
    <xf numFmtId="0" fontId="7" fillId="0" borderId="15" xfId="0" applyFont="1" applyFill="1" applyBorder="1"/>
    <xf numFmtId="0" fontId="7" fillId="0" borderId="16" xfId="0" applyFont="1" applyFill="1" applyBorder="1"/>
    <xf numFmtId="0" fontId="7" fillId="0" borderId="0" xfId="0" applyFont="1" applyFill="1" applyBorder="1" applyAlignment="1">
      <alignment horizontal="center"/>
    </xf>
    <xf numFmtId="49" fontId="7" fillId="0" borderId="6" xfId="1" applyNumberFormat="1" applyFont="1" applyFill="1" applyBorder="1" applyAlignment="1">
      <alignment horizontal="center"/>
    </xf>
    <xf numFmtId="0" fontId="7" fillId="0" borderId="6" xfId="0" applyFont="1" applyFill="1" applyBorder="1" applyAlignment="1">
      <alignment horizontal="center"/>
    </xf>
    <xf numFmtId="165" fontId="5" fillId="0" borderId="18" xfId="2" applyNumberFormat="1" applyFont="1" applyFill="1" applyBorder="1" applyAlignment="1">
      <alignment horizontal="right" wrapText="1"/>
    </xf>
    <xf numFmtId="10" fontId="5" fillId="0" borderId="17" xfId="4" applyNumberFormat="1" applyFont="1" applyFill="1" applyBorder="1" applyAlignment="1">
      <alignment horizontal="right"/>
    </xf>
    <xf numFmtId="0" fontId="7" fillId="0" borderId="4" xfId="0" applyFont="1" applyFill="1" applyBorder="1" applyAlignment="1">
      <alignment horizontal="left"/>
    </xf>
    <xf numFmtId="0" fontId="16" fillId="0" borderId="0" xfId="0" applyFont="1" applyFill="1"/>
    <xf numFmtId="0" fontId="16" fillId="0" borderId="19" xfId="0" applyFont="1" applyBorder="1" applyAlignment="1">
      <alignment horizontal="center"/>
    </xf>
    <xf numFmtId="0" fontId="16" fillId="0" borderId="0" xfId="0" applyFont="1"/>
    <xf numFmtId="0" fontId="0" fillId="0" borderId="12" xfId="0" applyBorder="1"/>
    <xf numFmtId="0" fontId="0" fillId="0" borderId="20" xfId="0" applyBorder="1"/>
    <xf numFmtId="0" fontId="7" fillId="0" borderId="21" xfId="0" applyFont="1" applyFill="1" applyBorder="1"/>
    <xf numFmtId="164" fontId="5" fillId="0" borderId="21" xfId="1" applyNumberFormat="1" applyFont="1" applyFill="1" applyBorder="1"/>
    <xf numFmtId="0" fontId="17" fillId="0" borderId="0" xfId="0" applyFont="1" applyFill="1" applyBorder="1" applyAlignment="1">
      <alignment horizontal="left" wrapText="1"/>
    </xf>
    <xf numFmtId="0" fontId="0" fillId="0" borderId="14" xfId="0" applyBorder="1"/>
    <xf numFmtId="164" fontId="5" fillId="0" borderId="22" xfId="1" applyNumberFormat="1" applyFont="1" applyFill="1" applyBorder="1" applyAlignment="1">
      <alignment horizontal="center"/>
    </xf>
    <xf numFmtId="0" fontId="0" fillId="0" borderId="21" xfId="0" applyBorder="1"/>
    <xf numFmtId="0" fontId="0" fillId="0" borderId="13" xfId="0" applyBorder="1"/>
    <xf numFmtId="2" fontId="5" fillId="0" borderId="5" xfId="0" applyNumberFormat="1" applyFont="1" applyBorder="1" applyAlignment="1">
      <alignment horizontal="center" wrapText="1"/>
    </xf>
    <xf numFmtId="0" fontId="0" fillId="0" borderId="0" xfId="0" applyBorder="1"/>
    <xf numFmtId="0" fontId="0" fillId="0" borderId="0" xfId="0" applyFill="1"/>
    <xf numFmtId="0" fontId="0" fillId="0" borderId="12" xfId="0" applyFill="1" applyBorder="1"/>
    <xf numFmtId="0" fontId="0" fillId="0" borderId="1" xfId="0" applyFill="1" applyBorder="1"/>
    <xf numFmtId="0" fontId="0" fillId="0" borderId="13" xfId="0" applyFill="1" applyBorder="1"/>
    <xf numFmtId="164" fontId="0" fillId="0" borderId="0" xfId="0" applyNumberFormat="1"/>
    <xf numFmtId="0" fontId="18" fillId="0" borderId="0" xfId="0" applyFont="1" applyFill="1" applyAlignment="1">
      <alignment horizontal="left" wrapText="1"/>
    </xf>
    <xf numFmtId="165" fontId="5" fillId="0" borderId="0" xfId="2" applyNumberFormat="1" applyFont="1" applyFill="1" applyBorder="1"/>
    <xf numFmtId="164" fontId="2" fillId="0" borderId="1" xfId="1" applyNumberFormat="1" applyFont="1" applyFill="1" applyBorder="1"/>
    <xf numFmtId="0" fontId="2" fillId="0" borderId="2" xfId="0" applyFont="1" applyBorder="1"/>
    <xf numFmtId="0" fontId="2" fillId="0" borderId="2" xfId="0" applyFont="1" applyFill="1" applyBorder="1"/>
    <xf numFmtId="0" fontId="2" fillId="0" borderId="0" xfId="0" applyFont="1"/>
    <xf numFmtId="164" fontId="2" fillId="0" borderId="4" xfId="1" applyNumberFormat="1" applyFont="1" applyFill="1" applyBorder="1"/>
    <xf numFmtId="0" fontId="2" fillId="0" borderId="3" xfId="0" applyFont="1" applyBorder="1"/>
    <xf numFmtId="164" fontId="2" fillId="0" borderId="15" xfId="1" applyNumberFormat="1" applyFont="1" applyFill="1" applyBorder="1"/>
    <xf numFmtId="0" fontId="2" fillId="0" borderId="15" xfId="0" applyFont="1" applyBorder="1"/>
    <xf numFmtId="0" fontId="2" fillId="0" borderId="15" xfId="0" applyFont="1" applyFill="1" applyBorder="1"/>
    <xf numFmtId="164" fontId="2" fillId="0" borderId="16" xfId="1" applyNumberFormat="1" applyFont="1" applyFill="1" applyBorder="1"/>
    <xf numFmtId="0" fontId="2" fillId="0" borderId="0" xfId="0" applyFont="1" applyFill="1"/>
    <xf numFmtId="164" fontId="2" fillId="0" borderId="2" xfId="1" applyNumberFormat="1" applyFont="1" applyFill="1" applyBorder="1"/>
    <xf numFmtId="0" fontId="2" fillId="0" borderId="21" xfId="0" applyFont="1" applyBorder="1"/>
    <xf numFmtId="164" fontId="2" fillId="0" borderId="2" xfId="1" applyNumberFormat="1" applyFont="1" applyFill="1" applyBorder="1" applyAlignment="1">
      <alignment horizontal="center"/>
    </xf>
    <xf numFmtId="0" fontId="2" fillId="0" borderId="4" xfId="0" applyFont="1" applyBorder="1"/>
    <xf numFmtId="164" fontId="2" fillId="0" borderId="3" xfId="1" applyNumberFormat="1" applyFont="1" applyFill="1" applyBorder="1"/>
    <xf numFmtId="164" fontId="2" fillId="0" borderId="15" xfId="1" applyNumberFormat="1" applyFont="1" applyFill="1" applyBorder="1" applyAlignment="1">
      <alignment horizontal="center"/>
    </xf>
    <xf numFmtId="164" fontId="2" fillId="0" borderId="24" xfId="1" applyNumberFormat="1" applyFont="1" applyFill="1" applyBorder="1"/>
    <xf numFmtId="0" fontId="2" fillId="0" borderId="25" xfId="0" applyFont="1" applyBorder="1"/>
    <xf numFmtId="0" fontId="2" fillId="0" borderId="16" xfId="0" applyFont="1" applyFill="1" applyBorder="1"/>
    <xf numFmtId="164" fontId="2" fillId="0" borderId="26" xfId="1" applyNumberFormat="1" applyFont="1" applyFill="1" applyBorder="1"/>
    <xf numFmtId="0" fontId="2" fillId="0" borderId="27" xfId="0" applyFont="1" applyBorder="1"/>
    <xf numFmtId="0" fontId="2" fillId="0" borderId="0" xfId="0" applyFont="1" applyBorder="1"/>
    <xf numFmtId="0" fontId="2" fillId="0" borderId="0" xfId="0" applyFont="1" applyFill="1" applyBorder="1"/>
    <xf numFmtId="164" fontId="14" fillId="0" borderId="1" xfId="1" applyNumberFormat="1" applyFont="1" applyFill="1" applyBorder="1" applyAlignment="1">
      <alignment horizontal="right"/>
    </xf>
    <xf numFmtId="164" fontId="14" fillId="0" borderId="2" xfId="1" applyNumberFormat="1" applyFont="1" applyFill="1" applyBorder="1" applyAlignment="1">
      <alignment horizontal="right"/>
    </xf>
    <xf numFmtId="164" fontId="7" fillId="0" borderId="0" xfId="1" applyNumberFormat="1" applyFont="1" applyFill="1" applyBorder="1"/>
    <xf numFmtId="164" fontId="2" fillId="0" borderId="28" xfId="1" applyNumberFormat="1" applyFont="1" applyFill="1" applyBorder="1"/>
    <xf numFmtId="164" fontId="2" fillId="0" borderId="23" xfId="1" applyNumberFormat="1" applyFont="1" applyFill="1" applyBorder="1"/>
    <xf numFmtId="0" fontId="13" fillId="0" borderId="0" xfId="0" applyFont="1" applyFill="1" applyBorder="1" applyAlignment="1">
      <alignment horizontal="center" wrapText="1"/>
    </xf>
    <xf numFmtId="164" fontId="22" fillId="0" borderId="1" xfId="1" applyNumberFormat="1" applyFont="1" applyFill="1" applyBorder="1"/>
    <xf numFmtId="0" fontId="13" fillId="0" borderId="21" xfId="0" applyFont="1" applyFill="1" applyBorder="1" applyAlignment="1">
      <alignment horizontal="center" wrapText="1"/>
    </xf>
    <xf numFmtId="0" fontId="13" fillId="0" borderId="0" xfId="0" applyFont="1" applyFill="1" applyBorder="1" applyAlignment="1">
      <alignment horizontal="left" wrapText="1"/>
    </xf>
    <xf numFmtId="164" fontId="2" fillId="0" borderId="8" xfId="1" applyNumberFormat="1" applyFont="1" applyFill="1" applyBorder="1"/>
    <xf numFmtId="165" fontId="11" fillId="0" borderId="0" xfId="2" applyNumberFormat="1" applyFont="1" applyFill="1" applyBorder="1"/>
    <xf numFmtId="0" fontId="16" fillId="0" borderId="0" xfId="0" applyFont="1" applyFill="1" applyBorder="1" applyAlignment="1">
      <alignment horizontal="center"/>
    </xf>
    <xf numFmtId="0" fontId="7" fillId="0" borderId="30" xfId="0" applyFont="1" applyFill="1" applyBorder="1"/>
    <xf numFmtId="164" fontId="2" fillId="0" borderId="32" xfId="1" applyNumberFormat="1" applyFont="1" applyFill="1" applyBorder="1"/>
    <xf numFmtId="164" fontId="22" fillId="0" borderId="24" xfId="1" applyNumberFormat="1" applyFont="1" applyFill="1" applyBorder="1"/>
    <xf numFmtId="164" fontId="22" fillId="0" borderId="16" xfId="1" applyNumberFormat="1" applyFont="1" applyFill="1" applyBorder="1"/>
    <xf numFmtId="0" fontId="7" fillId="0" borderId="33" xfId="0" applyFont="1" applyBorder="1"/>
    <xf numFmtId="164" fontId="22" fillId="0" borderId="26" xfId="1" applyNumberFormat="1" applyFont="1" applyFill="1" applyBorder="1"/>
    <xf numFmtId="0" fontId="7" fillId="0" borderId="34" xfId="0" applyFont="1" applyBorder="1"/>
    <xf numFmtId="0" fontId="7" fillId="0" borderId="35" xfId="0" applyFont="1" applyBorder="1"/>
    <xf numFmtId="0" fontId="7" fillId="0" borderId="38" xfId="0" applyFont="1" applyFill="1" applyBorder="1"/>
    <xf numFmtId="164" fontId="22" fillId="0" borderId="28" xfId="1" applyNumberFormat="1" applyFont="1" applyFill="1" applyBorder="1"/>
    <xf numFmtId="0" fontId="7" fillId="0" borderId="34" xfId="0" applyFont="1" applyFill="1" applyBorder="1"/>
    <xf numFmtId="0" fontId="7" fillId="0" borderId="38" xfId="0" applyFont="1" applyBorder="1"/>
    <xf numFmtId="164" fontId="5" fillId="0" borderId="39" xfId="1" applyNumberFormat="1" applyFont="1" applyFill="1" applyBorder="1"/>
    <xf numFmtId="49" fontId="7" fillId="0" borderId="0" xfId="1" applyNumberFormat="1" applyFont="1" applyFill="1" applyBorder="1"/>
    <xf numFmtId="0" fontId="7" fillId="0" borderId="10" xfId="0" applyFont="1" applyFill="1" applyBorder="1"/>
    <xf numFmtId="0" fontId="7" fillId="0" borderId="35" xfId="0" applyFont="1" applyFill="1" applyBorder="1"/>
    <xf numFmtId="0" fontId="10" fillId="0" borderId="11" xfId="0" applyFont="1" applyFill="1" applyBorder="1" applyAlignment="1">
      <alignment horizontal="center"/>
    </xf>
    <xf numFmtId="0" fontId="16" fillId="0" borderId="11" xfId="0" applyFont="1" applyFill="1" applyBorder="1" applyAlignment="1">
      <alignment horizontal="center"/>
    </xf>
    <xf numFmtId="0" fontId="6" fillId="0" borderId="11" xfId="0" applyFont="1" applyFill="1" applyBorder="1"/>
    <xf numFmtId="164" fontId="2" fillId="0" borderId="9" xfId="1" applyNumberFormat="1" applyFont="1" applyFill="1" applyBorder="1"/>
    <xf numFmtId="0" fontId="7" fillId="0" borderId="9" xfId="0" applyFont="1" applyFill="1" applyBorder="1"/>
    <xf numFmtId="164" fontId="2" fillId="0" borderId="26" xfId="1" applyNumberFormat="1" applyFont="1" applyFill="1" applyBorder="1" applyAlignment="1">
      <alignment horizontal="center"/>
    </xf>
    <xf numFmtId="164" fontId="2" fillId="0" borderId="23" xfId="1" applyNumberFormat="1" applyFont="1" applyFill="1" applyBorder="1" applyAlignment="1">
      <alignment horizontal="center"/>
    </xf>
    <xf numFmtId="0" fontId="13" fillId="0" borderId="21" xfId="0" applyFont="1" applyFill="1" applyBorder="1" applyAlignment="1">
      <alignment horizontal="left" wrapText="1"/>
    </xf>
    <xf numFmtId="0" fontId="7" fillId="0" borderId="45" xfId="0" applyFont="1" applyFill="1" applyBorder="1"/>
    <xf numFmtId="0" fontId="7" fillId="0" borderId="46" xfId="0" applyFont="1" applyFill="1" applyBorder="1"/>
    <xf numFmtId="0" fontId="7" fillId="0" borderId="46" xfId="0" applyFont="1" applyBorder="1"/>
    <xf numFmtId="0" fontId="2" fillId="0" borderId="38" xfId="0" applyFont="1" applyBorder="1"/>
    <xf numFmtId="0" fontId="0" fillId="0" borderId="47" xfId="0" applyBorder="1"/>
    <xf numFmtId="0" fontId="2" fillId="0" borderId="35" xfId="0" applyFont="1" applyBorder="1"/>
    <xf numFmtId="164" fontId="5" fillId="0" borderId="48" xfId="1" applyNumberFormat="1" applyFont="1" applyFill="1" applyBorder="1"/>
    <xf numFmtId="0" fontId="0" fillId="0" borderId="40" xfId="0" applyBorder="1"/>
    <xf numFmtId="38" fontId="2" fillId="0" borderId="24" xfId="1" applyNumberFormat="1" applyFont="1" applyFill="1" applyBorder="1" applyAlignment="1">
      <alignment horizontal="right"/>
    </xf>
    <xf numFmtId="164" fontId="22" fillId="0" borderId="23" xfId="1" applyNumberFormat="1" applyFont="1" applyFill="1" applyBorder="1"/>
    <xf numFmtId="0" fontId="7" fillId="0" borderId="51" xfId="0" quotePrefix="1" applyFont="1" applyBorder="1"/>
    <xf numFmtId="0" fontId="7" fillId="0" borderId="50" xfId="0" applyFont="1" applyFill="1" applyBorder="1"/>
    <xf numFmtId="164" fontId="2" fillId="0" borderId="39" xfId="1" applyNumberFormat="1" applyFont="1" applyFill="1" applyBorder="1"/>
    <xf numFmtId="0" fontId="7" fillId="0" borderId="31" xfId="0" applyFont="1" applyBorder="1"/>
    <xf numFmtId="6" fontId="0" fillId="0" borderId="0" xfId="0" applyNumberFormat="1"/>
    <xf numFmtId="166" fontId="0" fillId="0" borderId="0" xfId="4" applyNumberFormat="1" applyFont="1"/>
    <xf numFmtId="165" fontId="0" fillId="0" borderId="0" xfId="2" applyNumberFormat="1" applyFont="1"/>
    <xf numFmtId="49" fontId="0" fillId="0" borderId="0" xfId="0" applyNumberFormat="1" applyAlignment="1">
      <alignment horizontal="center"/>
    </xf>
    <xf numFmtId="49" fontId="5" fillId="0" borderId="0" xfId="0" applyNumberFormat="1" applyFont="1" applyAlignment="1">
      <alignment horizontal="left"/>
    </xf>
    <xf numFmtId="0" fontId="5" fillId="0" borderId="0" xfId="0" applyFont="1" applyAlignment="1">
      <alignment horizontal="left"/>
    </xf>
    <xf numFmtId="0" fontId="0" fillId="0" borderId="0" xfId="0" applyAlignment="1">
      <alignment horizontal="left"/>
    </xf>
    <xf numFmtId="49" fontId="5" fillId="0" borderId="17" xfId="4" applyNumberFormat="1" applyFont="1" applyFill="1" applyBorder="1" applyAlignment="1">
      <alignment horizontal="right"/>
    </xf>
    <xf numFmtId="49" fontId="0" fillId="0" borderId="0" xfId="0" applyNumberFormat="1" applyAlignment="1">
      <alignment horizontal="right"/>
    </xf>
    <xf numFmtId="164" fontId="2" fillId="0" borderId="52" xfId="1" applyNumberFormat="1" applyFont="1" applyFill="1" applyBorder="1" applyAlignment="1">
      <alignment horizontal="center"/>
    </xf>
    <xf numFmtId="164" fontId="2" fillId="0" borderId="49" xfId="1" applyNumberFormat="1" applyFont="1" applyFill="1" applyBorder="1"/>
    <xf numFmtId="49" fontId="0" fillId="0" borderId="0" xfId="0" applyNumberFormat="1" applyAlignment="1">
      <alignment horizontal="left"/>
    </xf>
    <xf numFmtId="165" fontId="2" fillId="0" borderId="0" xfId="2" applyNumberFormat="1" applyFont="1"/>
    <xf numFmtId="0" fontId="5"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0" fontId="0" fillId="0" borderId="0" xfId="0" applyFill="1" applyBorder="1"/>
    <xf numFmtId="0" fontId="5" fillId="0" borderId="0" xfId="0" applyFont="1"/>
    <xf numFmtId="0" fontId="5" fillId="0" borderId="0" xfId="0" applyFont="1" applyAlignment="1">
      <alignment horizontal="center"/>
    </xf>
    <xf numFmtId="10" fontId="0" fillId="0" borderId="0" xfId="0" applyNumberFormat="1"/>
    <xf numFmtId="9" fontId="0" fillId="0" borderId="0" xfId="0" applyNumberFormat="1"/>
    <xf numFmtId="0" fontId="19" fillId="0" borderId="0" xfId="0" applyFont="1"/>
    <xf numFmtId="165" fontId="5" fillId="0" borderId="0" xfId="2" quotePrefix="1" applyNumberFormat="1" applyFont="1" applyFill="1" applyBorder="1"/>
    <xf numFmtId="164" fontId="2" fillId="0" borderId="53" xfId="1" applyNumberFormat="1" applyFont="1" applyFill="1" applyBorder="1"/>
    <xf numFmtId="164" fontId="2" fillId="0" borderId="10" xfId="1" applyNumberFormat="1" applyFont="1" applyFill="1" applyBorder="1"/>
    <xf numFmtId="0" fontId="2" fillId="0" borderId="16" xfId="0" applyFont="1" applyBorder="1"/>
    <xf numFmtId="0" fontId="2" fillId="0" borderId="12" xfId="0" applyFont="1" applyBorder="1"/>
    <xf numFmtId="164" fontId="22" fillId="0" borderId="25" xfId="1" applyNumberFormat="1" applyFont="1" applyFill="1" applyBorder="1"/>
    <xf numFmtId="164" fontId="22" fillId="0" borderId="55" xfId="1" applyNumberFormat="1" applyFont="1" applyFill="1" applyBorder="1"/>
    <xf numFmtId="164" fontId="5" fillId="0" borderId="56" xfId="1" applyNumberFormat="1" applyFont="1" applyFill="1" applyBorder="1"/>
    <xf numFmtId="49" fontId="2" fillId="0" borderId="0" xfId="0" applyNumberFormat="1" applyFont="1" applyAlignment="1">
      <alignment horizontal="left"/>
    </xf>
    <xf numFmtId="0" fontId="23" fillId="0" borderId="0" xfId="0" applyFont="1"/>
    <xf numFmtId="0" fontId="23" fillId="0" borderId="0" xfId="0" applyFont="1" applyAlignment="1">
      <alignment horizontal="left" vertical="top" wrapText="1"/>
    </xf>
    <xf numFmtId="0" fontId="23" fillId="0" borderId="0" xfId="0" applyFont="1" applyAlignment="1">
      <alignment horizontal="left"/>
    </xf>
    <xf numFmtId="0" fontId="14" fillId="0" borderId="0" xfId="0" applyFont="1"/>
    <xf numFmtId="0" fontId="14" fillId="0" borderId="0" xfId="0" quotePrefix="1" applyFont="1"/>
    <xf numFmtId="0" fontId="14" fillId="0" borderId="0" xfId="0" applyFont="1" applyBorder="1"/>
    <xf numFmtId="0" fontId="14" fillId="0" borderId="0" xfId="0" quotePrefix="1" applyFont="1" applyBorder="1"/>
    <xf numFmtId="165" fontId="14" fillId="0" borderId="0" xfId="0" applyNumberFormat="1" applyFont="1"/>
    <xf numFmtId="0" fontId="14" fillId="0" borderId="21" xfId="0" applyFont="1" applyBorder="1"/>
    <xf numFmtId="0" fontId="14" fillId="0" borderId="0" xfId="0" applyFont="1" applyFill="1" applyBorder="1"/>
    <xf numFmtId="0" fontId="11" fillId="0" borderId="0" xfId="0" applyFont="1"/>
    <xf numFmtId="164" fontId="22" fillId="0" borderId="10" xfId="1" applyNumberFormat="1" applyFont="1" applyFill="1" applyBorder="1"/>
    <xf numFmtId="0" fontId="0" fillId="0" borderId="0" xfId="0" applyAlignment="1">
      <alignment wrapText="1"/>
    </xf>
    <xf numFmtId="0" fontId="0" fillId="0" borderId="0" xfId="0" applyFill="1" applyAlignment="1">
      <alignment wrapText="1"/>
    </xf>
    <xf numFmtId="0" fontId="0" fillId="0" borderId="0" xfId="0" applyAlignment="1">
      <alignment horizontal="center" vertical="center"/>
    </xf>
    <xf numFmtId="0" fontId="21" fillId="2" borderId="5" xfId="3" applyFont="1" applyFill="1" applyBorder="1" applyAlignment="1">
      <alignment wrapText="1"/>
    </xf>
    <xf numFmtId="0" fontId="20" fillId="0" borderId="24" xfId="3" applyBorder="1" applyAlignment="1">
      <alignment horizontal="center" vertical="center"/>
    </xf>
    <xf numFmtId="6" fontId="20" fillId="0" borderId="16" xfId="3" applyNumberFormat="1" applyBorder="1"/>
    <xf numFmtId="6" fontId="20" fillId="0" borderId="16" xfId="3" applyNumberFormat="1" applyFill="1" applyBorder="1"/>
    <xf numFmtId="0" fontId="20" fillId="0" borderId="26" xfId="3" applyBorder="1" applyAlignment="1">
      <alignment horizontal="center" vertical="center"/>
    </xf>
    <xf numFmtId="6" fontId="20" fillId="0" borderId="2" xfId="3" applyNumberFormat="1" applyBorder="1"/>
    <xf numFmtId="6" fontId="20" fillId="0" borderId="2" xfId="3" applyNumberFormat="1" applyFill="1" applyBorder="1"/>
    <xf numFmtId="166" fontId="20" fillId="0" borderId="2" xfId="4" applyNumberFormat="1" applyFont="1" applyFill="1" applyBorder="1"/>
    <xf numFmtId="6" fontId="20" fillId="0" borderId="34" xfId="3" applyNumberFormat="1" applyBorder="1"/>
    <xf numFmtId="0" fontId="20" fillId="0" borderId="23" xfId="3" applyBorder="1" applyAlignment="1">
      <alignment horizontal="center" vertical="center"/>
    </xf>
    <xf numFmtId="6" fontId="20" fillId="0" borderId="15" xfId="3" applyNumberFormat="1" applyBorder="1"/>
    <xf numFmtId="6" fontId="20" fillId="0" borderId="15" xfId="3" applyNumberFormat="1" applyFill="1" applyBorder="1"/>
    <xf numFmtId="166" fontId="20" fillId="0" borderId="15" xfId="4" applyNumberFormat="1" applyFont="1" applyFill="1" applyBorder="1"/>
    <xf numFmtId="6" fontId="20" fillId="0" borderId="35" xfId="3" applyNumberFormat="1" applyBorder="1"/>
    <xf numFmtId="0" fontId="2" fillId="0" borderId="4" xfId="0" applyFont="1" applyFill="1" applyBorder="1"/>
    <xf numFmtId="164" fontId="22" fillId="0" borderId="58" xfId="1" applyNumberFormat="1" applyFont="1" applyFill="1" applyBorder="1"/>
    <xf numFmtId="164" fontId="23" fillId="0" borderId="5" xfId="1" applyNumberFormat="1" applyFont="1" applyFill="1" applyBorder="1"/>
    <xf numFmtId="164" fontId="2" fillId="0" borderId="24" xfId="1" applyNumberFormat="1" applyFont="1" applyFill="1" applyBorder="1" applyAlignment="1">
      <alignment horizontal="center"/>
    </xf>
    <xf numFmtId="164" fontId="2" fillId="0" borderId="0" xfId="1" applyNumberFormat="1" applyFont="1" applyFill="1" applyBorder="1"/>
    <xf numFmtId="0" fontId="19" fillId="0" borderId="0" xfId="0" applyFont="1" applyFill="1" applyBorder="1"/>
    <xf numFmtId="0" fontId="7" fillId="0" borderId="0" xfId="0" quotePrefix="1" applyFont="1" applyBorder="1"/>
    <xf numFmtId="164" fontId="14" fillId="0" borderId="0" xfId="1" applyNumberFormat="1" applyFont="1" applyFill="1" applyBorder="1" applyAlignment="1">
      <alignment horizontal="right"/>
    </xf>
    <xf numFmtId="164" fontId="0" fillId="0" borderId="59" xfId="0" applyNumberFormat="1" applyBorder="1"/>
    <xf numFmtId="164" fontId="0" fillId="0" borderId="54" xfId="1" applyNumberFormat="1" applyFont="1" applyBorder="1"/>
    <xf numFmtId="0" fontId="2" fillId="0" borderId="0" xfId="0" applyFont="1" applyAlignment="1"/>
    <xf numFmtId="164" fontId="2" fillId="0" borderId="19" xfId="0" applyNumberFormat="1" applyFont="1" applyBorder="1"/>
    <xf numFmtId="0" fontId="2" fillId="0" borderId="0" xfId="0" applyFont="1" applyAlignment="1">
      <alignment wrapText="1"/>
    </xf>
    <xf numFmtId="164" fontId="22" fillId="0" borderId="37" xfId="1" applyNumberFormat="1" applyFont="1" applyFill="1" applyBorder="1"/>
    <xf numFmtId="164" fontId="22" fillId="0" borderId="17" xfId="1" applyNumberFormat="1" applyFont="1" applyFill="1" applyBorder="1"/>
    <xf numFmtId="0" fontId="7" fillId="0" borderId="60" xfId="0" applyFont="1" applyFill="1" applyBorder="1"/>
    <xf numFmtId="0" fontId="7" fillId="0" borderId="40" xfId="0" applyFont="1" applyFill="1" applyBorder="1"/>
    <xf numFmtId="164" fontId="2" fillId="0" borderId="47" xfId="1" applyNumberFormat="1" applyFont="1" applyFill="1" applyBorder="1"/>
    <xf numFmtId="164" fontId="22" fillId="0" borderId="47" xfId="1" applyNumberFormat="1" applyFont="1" applyFill="1" applyBorder="1"/>
    <xf numFmtId="0" fontId="7" fillId="0" borderId="33" xfId="0" applyFont="1" applyFill="1" applyBorder="1"/>
    <xf numFmtId="164" fontId="2" fillId="0" borderId="43" xfId="1" applyNumberFormat="1" applyFont="1" applyFill="1" applyBorder="1"/>
    <xf numFmtId="164" fontId="2" fillId="0" borderId="11" xfId="1" applyNumberFormat="1" applyFont="1" applyFill="1" applyBorder="1"/>
    <xf numFmtId="164" fontId="2" fillId="0" borderId="27" xfId="1" applyNumberFormat="1" applyFont="1" applyFill="1" applyBorder="1"/>
    <xf numFmtId="164" fontId="2" fillId="0" borderId="25" xfId="1" applyNumberFormat="1" applyFont="1" applyFill="1" applyBorder="1"/>
    <xf numFmtId="49" fontId="7" fillId="0" borderId="34" xfId="1" applyNumberFormat="1" applyFont="1" applyFill="1" applyBorder="1"/>
    <xf numFmtId="49" fontId="7" fillId="0" borderId="45" xfId="1" applyNumberFormat="1" applyFont="1" applyFill="1" applyBorder="1"/>
    <xf numFmtId="49" fontId="7" fillId="0" borderId="35" xfId="1" applyNumberFormat="1" applyFont="1" applyFill="1" applyBorder="1"/>
    <xf numFmtId="164" fontId="2" fillId="0" borderId="55" xfId="1" applyNumberFormat="1" applyFont="1" applyFill="1" applyBorder="1"/>
    <xf numFmtId="164" fontId="5" fillId="0" borderId="51" xfId="1" applyNumberFormat="1" applyFont="1" applyFill="1" applyBorder="1"/>
    <xf numFmtId="164" fontId="22" fillId="0" borderId="49" xfId="1" applyNumberFormat="1" applyFont="1" applyFill="1" applyBorder="1"/>
    <xf numFmtId="164" fontId="22" fillId="0" borderId="33" xfId="1" applyNumberFormat="1" applyFont="1" applyFill="1" applyBorder="1"/>
    <xf numFmtId="164" fontId="2" fillId="0" borderId="62" xfId="1" applyNumberFormat="1" applyFont="1" applyFill="1" applyBorder="1"/>
    <xf numFmtId="164" fontId="24" fillId="0" borderId="11" xfId="1" applyNumberFormat="1" applyFont="1" applyFill="1" applyBorder="1"/>
    <xf numFmtId="0" fontId="7" fillId="0" borderId="57" xfId="0" applyFont="1" applyFill="1" applyBorder="1"/>
    <xf numFmtId="0" fontId="7" fillId="0" borderId="61" xfId="0" applyFont="1" applyFill="1" applyBorder="1"/>
    <xf numFmtId="49" fontId="7" fillId="0" borderId="57" xfId="1" applyNumberFormat="1" applyFont="1" applyFill="1" applyBorder="1"/>
    <xf numFmtId="0" fontId="7" fillId="0" borderId="11" xfId="0" applyFont="1" applyFill="1" applyBorder="1" applyAlignment="1">
      <alignment horizontal="left"/>
    </xf>
    <xf numFmtId="0" fontId="16" fillId="0" borderId="0" xfId="0" applyFont="1" applyBorder="1"/>
    <xf numFmtId="0" fontId="5" fillId="0" borderId="0" xfId="0" applyFont="1" applyBorder="1"/>
    <xf numFmtId="0" fontId="2" fillId="0" borderId="0" xfId="0" applyFont="1" applyBorder="1" applyAlignment="1">
      <alignment wrapText="1"/>
    </xf>
    <xf numFmtId="0" fontId="7" fillId="0" borderId="51" xfId="0" applyFont="1" applyFill="1" applyBorder="1"/>
    <xf numFmtId="0" fontId="19" fillId="0" borderId="40" xfId="0" applyFont="1" applyFill="1" applyBorder="1"/>
    <xf numFmtId="165" fontId="0" fillId="0" borderId="0" xfId="0" applyNumberFormat="1"/>
    <xf numFmtId="6" fontId="20" fillId="0" borderId="33" xfId="3" applyNumberFormat="1" applyFill="1" applyBorder="1"/>
    <xf numFmtId="165" fontId="0" fillId="0" borderId="0" xfId="2" applyNumberFormat="1" applyFont="1" applyAlignment="1">
      <alignment horizontal="left"/>
    </xf>
    <xf numFmtId="164" fontId="25" fillId="0" borderId="28" xfId="1" applyNumberFormat="1" applyFont="1" applyFill="1" applyBorder="1"/>
    <xf numFmtId="164" fontId="2" fillId="0" borderId="52" xfId="1" applyNumberFormat="1" applyFont="1" applyFill="1" applyBorder="1"/>
    <xf numFmtId="164" fontId="23" fillId="0" borderId="39" xfId="1" applyNumberFormat="1" applyFont="1" applyFill="1" applyBorder="1"/>
    <xf numFmtId="0" fontId="16" fillId="0" borderId="19" xfId="0" applyFont="1" applyFill="1" applyBorder="1" applyAlignment="1">
      <alignment horizontal="center"/>
    </xf>
    <xf numFmtId="0" fontId="2" fillId="0" borderId="0" xfId="0" applyFont="1" applyFill="1" applyAlignment="1">
      <alignment wrapText="1"/>
    </xf>
    <xf numFmtId="49" fontId="0" fillId="0" borderId="65" xfId="0" applyNumberFormat="1" applyBorder="1" applyAlignment="1">
      <alignment horizontal="center"/>
    </xf>
    <xf numFmtId="49" fontId="0" fillId="0" borderId="66" xfId="0" applyNumberFormat="1" applyBorder="1" applyAlignment="1">
      <alignment horizontal="center"/>
    </xf>
    <xf numFmtId="49" fontId="2" fillId="0" borderId="65" xfId="0" applyNumberFormat="1" applyFont="1" applyBorder="1" applyAlignment="1">
      <alignment horizontal="left"/>
    </xf>
    <xf numFmtId="49" fontId="0" fillId="0" borderId="65" xfId="0" applyNumberFormat="1" applyBorder="1" applyAlignment="1">
      <alignment horizontal="left"/>
    </xf>
    <xf numFmtId="0" fontId="0" fillId="0" borderId="65" xfId="0" applyBorder="1" applyAlignment="1">
      <alignment horizontal="left"/>
    </xf>
    <xf numFmtId="165" fontId="0" fillId="0" borderId="66" xfId="2" applyNumberFormat="1" applyFont="1" applyBorder="1"/>
    <xf numFmtId="0" fontId="0" fillId="0" borderId="65" xfId="0" applyBorder="1" applyAlignment="1">
      <alignment horizontal="left" wrapText="1"/>
    </xf>
    <xf numFmtId="49" fontId="2" fillId="0" borderId="65" xfId="0" applyNumberFormat="1" applyFont="1" applyBorder="1" applyAlignment="1">
      <alignment horizontal="left" wrapText="1"/>
    </xf>
    <xf numFmtId="6" fontId="2" fillId="0" borderId="65" xfId="0" applyNumberFormat="1" applyFont="1" applyBorder="1" applyAlignment="1">
      <alignment horizontal="left" wrapText="1"/>
    </xf>
    <xf numFmtId="6" fontId="0" fillId="0" borderId="65" xfId="0" applyNumberFormat="1" applyBorder="1" applyAlignment="1">
      <alignment horizontal="left" wrapText="1"/>
    </xf>
    <xf numFmtId="0" fontId="5" fillId="3" borderId="48" xfId="0" applyFont="1" applyFill="1" applyBorder="1"/>
    <xf numFmtId="49" fontId="0" fillId="3" borderId="51" xfId="0" applyNumberFormat="1" applyFill="1" applyBorder="1" applyAlignment="1">
      <alignment horizontal="center"/>
    </xf>
    <xf numFmtId="0" fontId="5" fillId="3" borderId="48" xfId="0" applyFont="1" applyFill="1" applyBorder="1" applyAlignment="1">
      <alignment horizontal="left"/>
    </xf>
    <xf numFmtId="165" fontId="0" fillId="3" borderId="51" xfId="2" applyNumberFormat="1" applyFont="1" applyFill="1" applyBorder="1"/>
    <xf numFmtId="49" fontId="14" fillId="0" borderId="0" xfId="0" applyNumberFormat="1" applyFont="1" applyAlignment="1">
      <alignment horizontal="left"/>
    </xf>
    <xf numFmtId="49" fontId="14" fillId="0" borderId="66" xfId="0" applyNumberFormat="1" applyFont="1" applyBorder="1" applyAlignment="1">
      <alignment horizontal="center"/>
    </xf>
    <xf numFmtId="49" fontId="14" fillId="0" borderId="41" xfId="0" applyNumberFormat="1" applyFont="1" applyBorder="1" applyAlignment="1">
      <alignment horizontal="center"/>
    </xf>
    <xf numFmtId="49" fontId="14" fillId="0" borderId="0" xfId="0" applyNumberFormat="1" applyFont="1" applyAlignment="1">
      <alignment horizontal="right"/>
    </xf>
    <xf numFmtId="0" fontId="5" fillId="3" borderId="20" xfId="0" applyFont="1" applyFill="1" applyBorder="1" applyAlignment="1">
      <alignment horizontal="left"/>
    </xf>
    <xf numFmtId="49" fontId="0" fillId="3" borderId="48" xfId="0" applyNumberFormat="1" applyFill="1" applyBorder="1" applyAlignment="1">
      <alignment horizontal="center"/>
    </xf>
    <xf numFmtId="49" fontId="14" fillId="3" borderId="51" xfId="0" applyNumberFormat="1" applyFont="1" applyFill="1" applyBorder="1" applyAlignment="1">
      <alignment horizontal="center"/>
    </xf>
    <xf numFmtId="0" fontId="0" fillId="3" borderId="20" xfId="0" applyFill="1" applyBorder="1"/>
    <xf numFmtId="0" fontId="0" fillId="3" borderId="48" xfId="0" applyFill="1" applyBorder="1" applyAlignment="1">
      <alignment horizontal="left" wrapText="1"/>
    </xf>
    <xf numFmtId="0" fontId="5" fillId="3" borderId="20" xfId="0" applyFont="1" applyFill="1" applyBorder="1"/>
    <xf numFmtId="0" fontId="0" fillId="3" borderId="48" xfId="0" applyFill="1" applyBorder="1" applyAlignment="1">
      <alignment horizontal="left"/>
    </xf>
    <xf numFmtId="0" fontId="0" fillId="3" borderId="51" xfId="0" applyFill="1" applyBorder="1" applyAlignment="1">
      <alignment horizontal="left"/>
    </xf>
    <xf numFmtId="0" fontId="0" fillId="0" borderId="65" xfId="0" applyBorder="1"/>
    <xf numFmtId="0" fontId="9" fillId="0" borderId="0" xfId="0" applyFont="1" applyBorder="1"/>
    <xf numFmtId="0" fontId="0" fillId="0" borderId="66" xfId="0" applyBorder="1" applyAlignment="1">
      <alignment horizontal="left"/>
    </xf>
    <xf numFmtId="0" fontId="2" fillId="0" borderId="66" xfId="0" applyFont="1" applyBorder="1" applyAlignment="1">
      <alignment horizontal="left"/>
    </xf>
    <xf numFmtId="0" fontId="9" fillId="0" borderId="0" xfId="0" applyFont="1" applyBorder="1" applyAlignment="1">
      <alignment horizontal="left"/>
    </xf>
    <xf numFmtId="0" fontId="0" fillId="0" borderId="67" xfId="0" applyBorder="1"/>
    <xf numFmtId="0" fontId="2" fillId="0" borderId="41" xfId="0" applyFont="1" applyBorder="1" applyAlignment="1">
      <alignment horizontal="left"/>
    </xf>
    <xf numFmtId="0" fontId="2" fillId="3" borderId="51" xfId="0" applyFont="1" applyFill="1" applyBorder="1" applyAlignment="1">
      <alignment horizontal="left"/>
    </xf>
    <xf numFmtId="49" fontId="2" fillId="3" borderId="48" xfId="0" applyNumberFormat="1" applyFont="1" applyFill="1" applyBorder="1" applyAlignment="1">
      <alignment horizontal="left"/>
    </xf>
    <xf numFmtId="49" fontId="2" fillId="3" borderId="48" xfId="0" applyNumberFormat="1" applyFont="1" applyFill="1" applyBorder="1" applyAlignment="1">
      <alignment horizontal="left" wrapText="1"/>
    </xf>
    <xf numFmtId="164" fontId="0" fillId="0" borderId="63" xfId="0" applyNumberFormat="1" applyBorder="1"/>
    <xf numFmtId="164" fontId="0" fillId="0" borderId="64" xfId="0" applyNumberFormat="1" applyBorder="1"/>
    <xf numFmtId="164" fontId="0" fillId="0" borderId="67" xfId="1" applyNumberFormat="1" applyFont="1" applyBorder="1"/>
    <xf numFmtId="164" fontId="0" fillId="0" borderId="41" xfId="1" applyNumberFormat="1" applyFont="1" applyBorder="1"/>
    <xf numFmtId="164" fontId="2" fillId="0" borderId="68" xfId="0" applyNumberFormat="1" applyFont="1" applyBorder="1"/>
    <xf numFmtId="164" fontId="7" fillId="0" borderId="69" xfId="0" applyNumberFormat="1" applyFont="1" applyBorder="1"/>
    <xf numFmtId="164" fontId="2" fillId="0" borderId="42" xfId="0" applyNumberFormat="1" applyFont="1" applyBorder="1"/>
    <xf numFmtId="164" fontId="7" fillId="0" borderId="70" xfId="0" applyNumberFormat="1" applyFont="1" applyBorder="1"/>
    <xf numFmtId="164" fontId="2" fillId="0" borderId="18" xfId="0" applyNumberFormat="1" applyFont="1" applyBorder="1"/>
    <xf numFmtId="0" fontId="5" fillId="0" borderId="21" xfId="0" applyFont="1" applyFill="1" applyBorder="1" applyAlignment="1">
      <alignment horizontal="left"/>
    </xf>
    <xf numFmtId="0" fontId="2" fillId="0" borderId="41" xfId="0" applyFont="1" applyFill="1" applyBorder="1" applyAlignment="1">
      <alignment horizontal="left"/>
    </xf>
    <xf numFmtId="49" fontId="14" fillId="0" borderId="41" xfId="0" applyNumberFormat="1" applyFont="1" applyFill="1" applyBorder="1" applyAlignment="1">
      <alignment horizontal="center"/>
    </xf>
    <xf numFmtId="165" fontId="0" fillId="0" borderId="41" xfId="2" applyNumberFormat="1" applyFont="1" applyFill="1" applyBorder="1"/>
    <xf numFmtId="0" fontId="5" fillId="0" borderId="67" xfId="0" applyFont="1" applyFill="1" applyBorder="1" applyAlignment="1">
      <alignment horizontal="left"/>
    </xf>
    <xf numFmtId="0" fontId="2" fillId="0" borderId="46" xfId="0" applyFont="1" applyBorder="1"/>
    <xf numFmtId="164" fontId="14" fillId="0" borderId="4" xfId="1" applyNumberFormat="1" applyFont="1" applyFill="1" applyBorder="1" applyAlignment="1">
      <alignment horizontal="right"/>
    </xf>
    <xf numFmtId="164" fontId="24" fillId="0" borderId="36" xfId="1" applyNumberFormat="1" applyFont="1" applyFill="1" applyBorder="1"/>
    <xf numFmtId="0" fontId="14" fillId="0" borderId="71" xfId="0" applyFont="1" applyFill="1" applyBorder="1"/>
    <xf numFmtId="164" fontId="2" fillId="0" borderId="58" xfId="1" applyNumberFormat="1" applyFont="1" applyFill="1" applyBorder="1" applyAlignment="1">
      <alignment horizontal="center"/>
    </xf>
    <xf numFmtId="38" fontId="2" fillId="0" borderId="0" xfId="1" applyNumberFormat="1" applyFont="1" applyFill="1" applyBorder="1" applyAlignment="1">
      <alignment horizontal="right"/>
    </xf>
    <xf numFmtId="164" fontId="2" fillId="0" borderId="3" xfId="1" applyNumberFormat="1" applyFont="1" applyFill="1" applyBorder="1" applyAlignment="1">
      <alignment horizontal="center"/>
    </xf>
    <xf numFmtId="164" fontId="22" fillId="0" borderId="25" xfId="1" applyNumberFormat="1" applyFont="1" applyFill="1" applyBorder="1" applyAlignment="1">
      <alignment horizontal="center"/>
    </xf>
    <xf numFmtId="164" fontId="22" fillId="0" borderId="11" xfId="1" applyNumberFormat="1" applyFont="1" applyFill="1" applyBorder="1" applyAlignment="1">
      <alignment horizontal="center"/>
    </xf>
    <xf numFmtId="49" fontId="7" fillId="0" borderId="33" xfId="1" applyNumberFormat="1" applyFont="1" applyFill="1" applyBorder="1"/>
    <xf numFmtId="0" fontId="7" fillId="0" borderId="62" xfId="0" applyFont="1" applyFill="1" applyBorder="1"/>
    <xf numFmtId="164" fontId="5" fillId="0" borderId="40" xfId="1" applyNumberFormat="1" applyFont="1" applyFill="1" applyBorder="1"/>
    <xf numFmtId="164" fontId="11" fillId="0" borderId="50" xfId="1" applyNumberFormat="1" applyFont="1" applyFill="1" applyBorder="1"/>
    <xf numFmtId="164" fontId="22" fillId="0" borderId="24" xfId="1" applyNumberFormat="1" applyFont="1" applyFill="1" applyBorder="1" applyAlignment="1">
      <alignment horizontal="center"/>
    </xf>
    <xf numFmtId="164" fontId="0" fillId="0" borderId="29" xfId="1" applyNumberFormat="1" applyFont="1" applyBorder="1"/>
    <xf numFmtId="164" fontId="0" fillId="0" borderId="72" xfId="1" applyNumberFormat="1" applyFont="1" applyBorder="1"/>
    <xf numFmtId="164" fontId="7" fillId="0" borderId="73" xfId="1" applyNumberFormat="1" applyFont="1" applyBorder="1"/>
    <xf numFmtId="164" fontId="2" fillId="0" borderId="74" xfId="0" applyNumberFormat="1" applyFont="1" applyBorder="1"/>
    <xf numFmtId="164" fontId="2" fillId="0" borderId="75" xfId="0" applyNumberFormat="1" applyFont="1" applyBorder="1"/>
    <xf numFmtId="164" fontId="7" fillId="0" borderId="76" xfId="0" applyNumberFormat="1" applyFont="1" applyBorder="1"/>
    <xf numFmtId="9" fontId="2" fillId="0" borderId="65" xfId="0" applyNumberFormat="1" applyFont="1" applyBorder="1" applyAlignment="1">
      <alignment horizontal="left" wrapText="1"/>
    </xf>
    <xf numFmtId="0" fontId="5" fillId="0" borderId="77" xfId="0" applyFont="1" applyBorder="1" applyAlignment="1">
      <alignment horizontal="centerContinuous"/>
    </xf>
    <xf numFmtId="0" fontId="5" fillId="0" borderId="78" xfId="0" applyFont="1" applyBorder="1" applyAlignment="1">
      <alignment horizontal="centerContinuous"/>
    </xf>
    <xf numFmtId="0" fontId="21" fillId="0" borderId="54" xfId="3" applyFont="1" applyFill="1" applyBorder="1" applyAlignment="1">
      <alignment horizontal="center" wrapText="1"/>
    </xf>
    <xf numFmtId="0" fontId="0" fillId="0" borderId="0" xfId="0" applyAlignment="1">
      <alignment horizontal="center"/>
    </xf>
    <xf numFmtId="0" fontId="21" fillId="0" borderId="5" xfId="3" applyFont="1" applyFill="1" applyBorder="1" applyAlignment="1">
      <alignment horizontal="center" wrapText="1"/>
    </xf>
    <xf numFmtId="6" fontId="20" fillId="0" borderId="24" xfId="3" applyNumberFormat="1" applyFill="1" applyBorder="1"/>
    <xf numFmtId="6" fontId="20" fillId="0" borderId="26" xfId="3" applyNumberFormat="1" applyFill="1" applyBorder="1"/>
    <xf numFmtId="166" fontId="1" fillId="0" borderId="34" xfId="4" applyNumberFormat="1" applyFont="1" applyFill="1" applyBorder="1"/>
    <xf numFmtId="6" fontId="20" fillId="0" borderId="3" xfId="3" applyNumberFormat="1" applyFill="1" applyBorder="1"/>
    <xf numFmtId="166" fontId="1" fillId="0" borderId="45" xfId="4" applyNumberFormat="1" applyFont="1" applyFill="1" applyBorder="1"/>
    <xf numFmtId="166" fontId="1" fillId="0" borderId="33" xfId="4" applyNumberFormat="1" applyFont="1" applyFill="1" applyBorder="1"/>
    <xf numFmtId="6" fontId="20" fillId="0" borderId="23" xfId="3" applyNumberFormat="1" applyFill="1" applyBorder="1"/>
    <xf numFmtId="166" fontId="1" fillId="0" borderId="35" xfId="4" applyNumberFormat="1" applyFont="1" applyFill="1" applyBorder="1"/>
    <xf numFmtId="49" fontId="2" fillId="0" borderId="0" xfId="0" applyNumberFormat="1" applyFont="1" applyAlignment="1">
      <alignment horizontal="left" wrapText="1"/>
    </xf>
    <xf numFmtId="49" fontId="0" fillId="0" borderId="0" xfId="0" applyNumberFormat="1" applyAlignment="1">
      <alignment horizontal="left" wrapText="1"/>
    </xf>
    <xf numFmtId="165" fontId="0" fillId="0" borderId="66" xfId="2" quotePrefix="1" applyNumberFormat="1" applyFont="1" applyBorder="1"/>
    <xf numFmtId="0" fontId="5" fillId="0" borderId="63" xfId="0" applyFont="1" applyBorder="1"/>
    <xf numFmtId="0" fontId="5" fillId="0" borderId="12" xfId="0" applyFont="1" applyBorder="1"/>
    <xf numFmtId="0" fontId="5" fillId="0" borderId="64" xfId="0" applyFont="1" applyBorder="1"/>
    <xf numFmtId="0" fontId="0" fillId="0" borderId="66" xfId="0" applyBorder="1"/>
    <xf numFmtId="0" fontId="2" fillId="0" borderId="67" xfId="0" applyFont="1" applyBorder="1"/>
    <xf numFmtId="0" fontId="0" fillId="0" borderId="41" xfId="0" applyBorder="1"/>
    <xf numFmtId="0" fontId="0" fillId="0" borderId="64" xfId="0" applyBorder="1"/>
    <xf numFmtId="0" fontId="2" fillId="0" borderId="65" xfId="0" applyFont="1" applyBorder="1"/>
    <xf numFmtId="0" fontId="7" fillId="0" borderId="80" xfId="0" applyFont="1" applyFill="1" applyBorder="1"/>
    <xf numFmtId="0" fontId="7" fillId="0" borderId="60" xfId="0" applyFont="1" applyFill="1" applyBorder="1" applyAlignment="1">
      <alignment horizontal="center"/>
    </xf>
    <xf numFmtId="0" fontId="7" fillId="0" borderId="32" xfId="0" applyFont="1" applyFill="1" applyBorder="1" applyAlignment="1">
      <alignment horizontal="center"/>
    </xf>
    <xf numFmtId="49" fontId="7" fillId="0" borderId="0" xfId="1" applyNumberFormat="1" applyFont="1" applyFill="1" applyBorder="1" applyAlignment="1">
      <alignment horizontal="center"/>
    </xf>
    <xf numFmtId="49" fontId="7" fillId="0" borderId="37" xfId="1" applyNumberFormat="1" applyFont="1" applyFill="1" applyBorder="1" applyAlignment="1">
      <alignment horizontal="center"/>
    </xf>
    <xf numFmtId="49" fontId="7" fillId="0" borderId="80" xfId="1" applyNumberFormat="1" applyFont="1" applyFill="1" applyBorder="1" applyAlignment="1">
      <alignment horizontal="center"/>
    </xf>
    <xf numFmtId="165" fontId="0" fillId="0" borderId="51" xfId="2" quotePrefix="1" applyNumberFormat="1" applyFont="1" applyBorder="1"/>
    <xf numFmtId="164" fontId="2" fillId="0" borderId="58" xfId="1" applyNumberFormat="1" applyFont="1" applyFill="1" applyBorder="1"/>
    <xf numFmtId="164" fontId="22" fillId="0" borderId="11" xfId="1" applyNumberFormat="1" applyFont="1" applyFill="1" applyBorder="1"/>
    <xf numFmtId="164" fontId="22" fillId="0" borderId="0" xfId="1" applyNumberFormat="1" applyFont="1" applyFill="1" applyBorder="1"/>
    <xf numFmtId="0" fontId="7" fillId="0" borderId="30" xfId="0" applyFont="1" applyBorder="1"/>
    <xf numFmtId="49" fontId="7" fillId="0" borderId="66" xfId="1" applyNumberFormat="1" applyFont="1" applyFill="1" applyBorder="1"/>
    <xf numFmtId="49" fontId="2" fillId="0" borderId="65" xfId="0" applyNumberFormat="1" applyFont="1" applyBorder="1" applyAlignment="1">
      <alignment horizontal="center"/>
    </xf>
    <xf numFmtId="49" fontId="2" fillId="0" borderId="67" xfId="0" applyNumberFormat="1" applyFont="1" applyFill="1" applyBorder="1" applyAlignment="1">
      <alignment horizontal="center"/>
    </xf>
    <xf numFmtId="49" fontId="2" fillId="0" borderId="67" xfId="0" applyNumberFormat="1" applyFont="1" applyBorder="1" applyAlignment="1">
      <alignment horizontal="center"/>
    </xf>
    <xf numFmtId="166" fontId="20" fillId="0" borderId="34" xfId="4" applyNumberFormat="1" applyFont="1" applyFill="1" applyBorder="1"/>
    <xf numFmtId="166" fontId="20" fillId="0" borderId="35" xfId="4" applyNumberFormat="1" applyFont="1" applyFill="1" applyBorder="1"/>
    <xf numFmtId="0" fontId="0" fillId="4" borderId="0" xfId="0" applyFill="1"/>
    <xf numFmtId="0" fontId="21" fillId="4" borderId="5" xfId="3" applyFont="1" applyFill="1" applyBorder="1" applyAlignment="1">
      <alignment wrapText="1"/>
    </xf>
    <xf numFmtId="6" fontId="20" fillId="4" borderId="17" xfId="3" applyNumberFormat="1" applyFill="1" applyBorder="1"/>
    <xf numFmtId="6" fontId="20" fillId="4" borderId="18" xfId="3" applyNumberFormat="1" applyFill="1" applyBorder="1"/>
    <xf numFmtId="6" fontId="20" fillId="4" borderId="19" xfId="3" applyNumberFormat="1" applyFill="1" applyBorder="1"/>
    <xf numFmtId="0" fontId="5" fillId="2" borderId="77" xfId="0" applyFont="1" applyFill="1" applyBorder="1" applyAlignment="1">
      <alignment horizontal="centerContinuous"/>
    </xf>
    <xf numFmtId="0" fontId="5" fillId="2" borderId="79" xfId="0" applyFont="1" applyFill="1" applyBorder="1" applyAlignment="1">
      <alignment horizontal="centerContinuous"/>
    </xf>
    <xf numFmtId="0" fontId="5" fillId="2" borderId="78" xfId="0" applyFont="1" applyFill="1" applyBorder="1" applyAlignment="1">
      <alignment horizontal="centerContinuous"/>
    </xf>
    <xf numFmtId="165" fontId="2" fillId="0" borderId="0" xfId="0" applyNumberFormat="1" applyFont="1" applyAlignment="1">
      <alignment wrapText="1"/>
    </xf>
    <xf numFmtId="0" fontId="7" fillId="0" borderId="46" xfId="0" applyFont="1" applyFill="1" applyBorder="1" applyAlignment="1">
      <alignment horizontal="center"/>
    </xf>
    <xf numFmtId="49" fontId="7" fillId="0" borderId="46" xfId="1" applyNumberFormat="1" applyFont="1" applyFill="1" applyBorder="1" applyAlignment="1">
      <alignment horizontal="center"/>
    </xf>
    <xf numFmtId="164" fontId="0" fillId="0" borderId="0" xfId="1" applyNumberFormat="1" applyFont="1" applyFill="1"/>
    <xf numFmtId="164" fontId="22" fillId="0" borderId="72" xfId="1" applyNumberFormat="1" applyFont="1" applyBorder="1"/>
    <xf numFmtId="0" fontId="2" fillId="0" borderId="66" xfId="0" applyFont="1" applyBorder="1" applyAlignment="1">
      <alignment horizontal="left" vertical="center"/>
    </xf>
    <xf numFmtId="49" fontId="2" fillId="0" borderId="48" xfId="0" applyNumberFormat="1" applyFont="1" applyBorder="1" applyAlignment="1">
      <alignment horizontal="center"/>
    </xf>
    <xf numFmtId="49" fontId="0" fillId="0" borderId="0" xfId="0" applyNumberFormat="1" applyAlignment="1">
      <alignment vertical="center" wrapText="1"/>
    </xf>
    <xf numFmtId="49" fontId="2" fillId="0" borderId="0" xfId="0" applyNumberFormat="1" applyFont="1" applyAlignment="1">
      <alignment vertical="center" wrapText="1"/>
    </xf>
    <xf numFmtId="0" fontId="5" fillId="0" borderId="0" xfId="0" applyFont="1" applyAlignment="1">
      <alignment horizontal="left" vertical="top"/>
    </xf>
    <xf numFmtId="0" fontId="2" fillId="0" borderId="0" xfId="0" applyFont="1" applyAlignment="1">
      <alignment horizontal="right"/>
    </xf>
    <xf numFmtId="0" fontId="5" fillId="2" borderId="5" xfId="0" applyFont="1" applyFill="1" applyBorder="1" applyAlignment="1">
      <alignment horizontal="left" vertical="center"/>
    </xf>
    <xf numFmtId="49" fontId="5" fillId="2" borderId="5" xfId="0" applyNumberFormat="1" applyFont="1" applyFill="1" applyBorder="1" applyAlignment="1">
      <alignment vertical="center" wrapText="1"/>
    </xf>
    <xf numFmtId="0" fontId="2" fillId="0" borderId="5" xfId="0" quotePrefix="1" applyFont="1" applyBorder="1"/>
    <xf numFmtId="165" fontId="0" fillId="0" borderId="5" xfId="2" applyNumberFormat="1" applyFont="1" applyBorder="1"/>
    <xf numFmtId="0" fontId="5" fillId="0" borderId="65" xfId="0" applyFont="1" applyBorder="1"/>
    <xf numFmtId="49" fontId="2" fillId="0" borderId="65" xfId="0" applyNumberFormat="1" applyFont="1" applyBorder="1" applyAlignment="1">
      <alignment horizontal="center" wrapText="1"/>
    </xf>
    <xf numFmtId="164" fontId="22" fillId="0" borderId="52" xfId="1" applyNumberFormat="1" applyFont="1" applyFill="1" applyBorder="1"/>
    <xf numFmtId="0" fontId="26" fillId="0" borderId="0" xfId="0" applyFont="1" applyFill="1"/>
    <xf numFmtId="166" fontId="2" fillId="0" borderId="65" xfId="0" applyNumberFormat="1" applyFont="1" applyBorder="1" applyAlignment="1">
      <alignment horizontal="center"/>
    </xf>
    <xf numFmtId="49" fontId="2" fillId="0" borderId="67" xfId="0" applyNumberFormat="1" applyFont="1" applyFill="1" applyBorder="1" applyAlignment="1">
      <alignment horizontal="center" wrapText="1"/>
    </xf>
    <xf numFmtId="0" fontId="21" fillId="2" borderId="5" xfId="3" applyFont="1" applyFill="1" applyBorder="1" applyAlignment="1">
      <alignment horizontal="center" wrapText="1"/>
    </xf>
    <xf numFmtId="0" fontId="27" fillId="0" borderId="0" xfId="0" applyFont="1"/>
    <xf numFmtId="164" fontId="2" fillId="0" borderId="80" xfId="1" applyNumberFormat="1" applyFont="1" applyFill="1" applyBorder="1"/>
    <xf numFmtId="164" fontId="22" fillId="0" borderId="6" xfId="1" applyNumberFormat="1" applyFont="1" applyFill="1" applyBorder="1"/>
    <xf numFmtId="164" fontId="2" fillId="0" borderId="56" xfId="1" applyNumberFormat="1" applyFont="1" applyFill="1" applyBorder="1"/>
    <xf numFmtId="164" fontId="2" fillId="0" borderId="61" xfId="1" applyNumberFormat="1" applyFont="1" applyFill="1" applyBorder="1"/>
    <xf numFmtId="0" fontId="7" fillId="0" borderId="0" xfId="0" applyFont="1" applyBorder="1"/>
    <xf numFmtId="164" fontId="0" fillId="0" borderId="0" xfId="1" applyNumberFormat="1" applyFont="1"/>
    <xf numFmtId="0" fontId="14" fillId="0" borderId="0" xfId="0" applyFont="1" applyFill="1"/>
    <xf numFmtId="164" fontId="23" fillId="0" borderId="0" xfId="1" applyNumberFormat="1" applyFont="1" applyFill="1" applyBorder="1"/>
    <xf numFmtId="0" fontId="28" fillId="0" borderId="0" xfId="0" applyFont="1" applyFill="1" applyBorder="1"/>
    <xf numFmtId="0" fontId="24" fillId="0" borderId="0" xfId="0" applyFont="1" applyFill="1"/>
    <xf numFmtId="0" fontId="2" fillId="0" borderId="0" xfId="0" quotePrefix="1" applyFont="1"/>
    <xf numFmtId="0" fontId="5" fillId="0" borderId="0" xfId="0" quotePrefix="1" applyFont="1"/>
    <xf numFmtId="164" fontId="2" fillId="0" borderId="72" xfId="1" applyNumberFormat="1" applyFont="1" applyBorder="1" applyAlignment="1">
      <alignment horizontal="center"/>
    </xf>
    <xf numFmtId="49" fontId="0" fillId="0" borderId="0" xfId="0" applyNumberFormat="1" applyAlignment="1">
      <alignment vertical="top" wrapText="1"/>
    </xf>
    <xf numFmtId="165" fontId="0" fillId="0" borderId="0" xfId="2" applyNumberFormat="1" applyFont="1" applyFill="1"/>
    <xf numFmtId="49" fontId="2" fillId="0" borderId="5" xfId="2" applyNumberFormat="1" applyFont="1" applyBorder="1" applyAlignment="1">
      <alignment horizontal="center"/>
    </xf>
    <xf numFmtId="0" fontId="5" fillId="2" borderId="5" xfId="0" applyFont="1" applyFill="1" applyBorder="1" applyAlignment="1">
      <alignment horizontal="center" vertical="center"/>
    </xf>
    <xf numFmtId="165" fontId="0" fillId="0" borderId="16" xfId="2" applyNumberFormat="1" applyFont="1" applyBorder="1"/>
    <xf numFmtId="165" fontId="0" fillId="0" borderId="33" xfId="2" applyNumberFormat="1" applyFont="1" applyBorder="1"/>
    <xf numFmtId="165" fontId="0" fillId="0" borderId="2" xfId="2" applyNumberFormat="1" applyFont="1" applyBorder="1"/>
    <xf numFmtId="165" fontId="0" fillId="0" borderId="34" xfId="2" applyNumberFormat="1" applyFont="1" applyBorder="1"/>
    <xf numFmtId="165" fontId="0" fillId="0" borderId="15" xfId="2" applyNumberFormat="1" applyFont="1" applyBorder="1"/>
    <xf numFmtId="165" fontId="0" fillId="0" borderId="35" xfId="2" applyNumberFormat="1" applyFont="1" applyBorder="1"/>
    <xf numFmtId="165" fontId="0" fillId="0" borderId="17" xfId="2" applyNumberFormat="1" applyFont="1" applyBorder="1"/>
    <xf numFmtId="165" fontId="0" fillId="0" borderId="18" xfId="2" applyNumberFormat="1" applyFont="1" applyBorder="1"/>
    <xf numFmtId="165" fontId="0" fillId="0" borderId="19" xfId="2" applyNumberFormat="1" applyFont="1" applyBorder="1"/>
    <xf numFmtId="0" fontId="5" fillId="0" borderId="5" xfId="0" applyFont="1" applyFill="1" applyBorder="1" applyAlignment="1">
      <alignment horizontal="center" vertical="center"/>
    </xf>
    <xf numFmtId="49" fontId="5" fillId="2" borderId="5" xfId="0" applyNumberFormat="1" applyFont="1" applyFill="1" applyBorder="1" applyAlignment="1">
      <alignment horizontal="center" vertical="center" wrapText="1"/>
    </xf>
    <xf numFmtId="49" fontId="2" fillId="0" borderId="63" xfId="0" applyNumberFormat="1" applyFont="1" applyFill="1" applyBorder="1" applyAlignment="1">
      <alignment vertical="top" wrapText="1"/>
    </xf>
    <xf numFmtId="49" fontId="2" fillId="0" borderId="64" xfId="0" applyNumberFormat="1" applyFont="1" applyFill="1" applyBorder="1" applyAlignment="1">
      <alignment vertical="top" wrapText="1"/>
    </xf>
    <xf numFmtId="49" fontId="2" fillId="0" borderId="65" xfId="0" applyNumberFormat="1" applyFont="1" applyFill="1" applyBorder="1" applyAlignment="1">
      <alignment vertical="top" wrapText="1"/>
    </xf>
    <xf numFmtId="6" fontId="20" fillId="0" borderId="36" xfId="3" applyNumberFormat="1" applyFill="1" applyBorder="1"/>
    <xf numFmtId="6" fontId="20" fillId="0" borderId="81" xfId="3" applyNumberFormat="1" applyFill="1" applyBorder="1"/>
    <xf numFmtId="6" fontId="20" fillId="0" borderId="82" xfId="3" applyNumberFormat="1" applyBorder="1"/>
    <xf numFmtId="6" fontId="20" fillId="0" borderId="25" xfId="3" applyNumberFormat="1" applyFill="1" applyBorder="1"/>
    <xf numFmtId="6" fontId="20" fillId="0" borderId="49" xfId="3" applyNumberFormat="1" applyFill="1" applyBorder="1"/>
    <xf numFmtId="6" fontId="20" fillId="0" borderId="27" xfId="3" applyNumberFormat="1" applyBorder="1"/>
    <xf numFmtId="6" fontId="20" fillId="0" borderId="57" xfId="3" applyNumberFormat="1" applyFill="1" applyBorder="1"/>
    <xf numFmtId="6" fontId="20" fillId="0" borderId="54" xfId="3" applyNumberFormat="1" applyBorder="1"/>
    <xf numFmtId="0" fontId="2" fillId="0" borderId="41" xfId="0" applyFont="1" applyFill="1" applyBorder="1" applyAlignment="1">
      <alignment horizontal="left" vertical="center"/>
    </xf>
    <xf numFmtId="44" fontId="2" fillId="0" borderId="0" xfId="0" applyNumberFormat="1" applyFont="1" applyAlignment="1">
      <alignment horizontal="left"/>
    </xf>
    <xf numFmtId="0" fontId="2" fillId="0" borderId="5" xfId="0" quotePrefix="1" applyFont="1" applyFill="1" applyBorder="1"/>
    <xf numFmtId="164" fontId="22" fillId="0" borderId="26" xfId="1" applyNumberFormat="1" applyFont="1" applyFill="1" applyBorder="1" applyAlignment="1">
      <alignment horizontal="center"/>
    </xf>
    <xf numFmtId="164" fontId="25" fillId="0" borderId="26" xfId="1" applyNumberFormat="1" applyFont="1" applyFill="1" applyBorder="1"/>
    <xf numFmtId="164" fontId="22" fillId="0" borderId="52" xfId="1" applyNumberFormat="1" applyFont="1" applyFill="1" applyBorder="1" applyAlignment="1">
      <alignment horizontal="center"/>
    </xf>
    <xf numFmtId="164" fontId="2" fillId="0" borderId="18" xfId="1" applyNumberFormat="1" applyFont="1" applyFill="1" applyBorder="1"/>
    <xf numFmtId="164" fontId="2" fillId="0" borderId="19" xfId="1" applyNumberFormat="1" applyFont="1" applyFill="1" applyBorder="1"/>
    <xf numFmtId="164" fontId="25" fillId="0" borderId="26" xfId="1" applyNumberFormat="1" applyFont="1" applyFill="1" applyBorder="1" applyAlignment="1">
      <alignment horizontal="center"/>
    </xf>
    <xf numFmtId="43" fontId="0" fillId="0" borderId="0" xfId="0" applyNumberFormat="1"/>
    <xf numFmtId="0" fontId="5" fillId="3" borderId="63" xfId="0" applyFont="1" applyFill="1" applyBorder="1" applyAlignment="1">
      <alignment horizontal="left"/>
    </xf>
    <xf numFmtId="0" fontId="5" fillId="3" borderId="12" xfId="0" applyFont="1" applyFill="1" applyBorder="1" applyAlignment="1">
      <alignment horizontal="left"/>
    </xf>
    <xf numFmtId="0" fontId="2" fillId="3" borderId="64" xfId="0" applyFont="1" applyFill="1" applyBorder="1" applyAlignment="1">
      <alignment horizontal="left"/>
    </xf>
    <xf numFmtId="49" fontId="2" fillId="3" borderId="63" xfId="0" applyNumberFormat="1" applyFont="1" applyFill="1" applyBorder="1" applyAlignment="1">
      <alignment horizontal="left" wrapText="1"/>
    </xf>
    <xf numFmtId="165" fontId="0" fillId="3" borderId="64" xfId="2" applyNumberFormat="1" applyFont="1" applyFill="1" applyBorder="1"/>
    <xf numFmtId="0" fontId="5" fillId="0" borderId="20" xfId="0" applyFont="1" applyFill="1" applyBorder="1" applyAlignment="1">
      <alignment horizontal="left"/>
    </xf>
    <xf numFmtId="49" fontId="2" fillId="0" borderId="51" xfId="0" applyNumberFormat="1" applyFont="1" applyFill="1" applyBorder="1" applyAlignment="1">
      <alignment vertical="top" wrapText="1"/>
    </xf>
    <xf numFmtId="2" fontId="5" fillId="0" borderId="48" xfId="0" applyNumberFormat="1" applyFont="1" applyFill="1" applyBorder="1" applyAlignment="1">
      <alignment horizontal="left"/>
    </xf>
    <xf numFmtId="0" fontId="2" fillId="0" borderId="20" xfId="0" applyFont="1" applyFill="1" applyBorder="1" applyAlignment="1"/>
    <xf numFmtId="15" fontId="23" fillId="0" borderId="0" xfId="0" applyNumberFormat="1" applyFont="1"/>
    <xf numFmtId="6" fontId="2" fillId="0" borderId="65" xfId="0" applyNumberFormat="1" applyFont="1" applyBorder="1" applyAlignment="1">
      <alignment horizontal="left" wrapText="1"/>
    </xf>
    <xf numFmtId="49" fontId="2" fillId="0" borderId="65" xfId="0" applyNumberFormat="1" applyFont="1" applyBorder="1" applyAlignment="1">
      <alignment horizontal="left" wrapText="1"/>
    </xf>
    <xf numFmtId="6" fontId="2" fillId="0" borderId="65" xfId="0" applyNumberFormat="1" applyFont="1" applyBorder="1" applyAlignment="1">
      <alignment horizontal="left" wrapText="1"/>
    </xf>
    <xf numFmtId="49" fontId="2" fillId="0" borderId="65" xfId="0" applyNumberFormat="1" applyFont="1" applyBorder="1" applyAlignment="1">
      <alignment horizontal="left" wrapText="1"/>
    </xf>
    <xf numFmtId="6" fontId="2" fillId="0" borderId="65" xfId="0" applyNumberFormat="1" applyFont="1" applyBorder="1" applyAlignment="1">
      <alignment horizontal="left" wrapText="1"/>
    </xf>
    <xf numFmtId="6" fontId="20" fillId="0" borderId="83" xfId="3" applyNumberFormat="1" applyFill="1" applyBorder="1"/>
    <xf numFmtId="6" fontId="20" fillId="0" borderId="69" xfId="3" applyNumberFormat="1" applyFill="1" applyBorder="1"/>
    <xf numFmtId="6" fontId="20" fillId="0" borderId="70" xfId="3" applyNumberFormat="1" applyBorder="1"/>
    <xf numFmtId="6" fontId="20" fillId="0" borderId="17" xfId="3" applyNumberFormat="1" applyFill="1" applyBorder="1"/>
    <xf numFmtId="6" fontId="20" fillId="0" borderId="18" xfId="3" applyNumberFormat="1" applyFill="1" applyBorder="1"/>
    <xf numFmtId="6" fontId="20" fillId="0" borderId="19" xfId="3" applyNumberFormat="1" applyBorder="1"/>
    <xf numFmtId="0" fontId="2" fillId="0" borderId="48" xfId="0" applyFont="1" applyFill="1" applyBorder="1" applyAlignment="1">
      <alignment wrapText="1"/>
    </xf>
    <xf numFmtId="6" fontId="2" fillId="0" borderId="65" xfId="0" applyNumberFormat="1" applyFont="1" applyBorder="1" applyAlignment="1">
      <alignment horizontal="left" wrapText="1"/>
    </xf>
    <xf numFmtId="0" fontId="2" fillId="0" borderId="0" xfId="0" applyFont="1" applyFill="1" applyAlignment="1">
      <alignment horizontal="left" wrapText="1"/>
    </xf>
    <xf numFmtId="0" fontId="7" fillId="0" borderId="0" xfId="0" applyFont="1"/>
    <xf numFmtId="0" fontId="29" fillId="0" borderId="5" xfId="0" applyFont="1" applyFill="1" applyBorder="1" applyAlignment="1">
      <alignment horizontal="center"/>
    </xf>
    <xf numFmtId="0" fontId="12" fillId="0" borderId="17" xfId="0" applyFont="1" applyFill="1" applyBorder="1" applyAlignment="1">
      <alignment horizontal="left"/>
    </xf>
    <xf numFmtId="0" fontId="12" fillId="0" borderId="18" xfId="0" applyFont="1" applyFill="1" applyBorder="1" applyAlignment="1">
      <alignment horizontal="left"/>
    </xf>
    <xf numFmtId="0" fontId="12" fillId="0" borderId="57" xfId="0" applyFont="1" applyFill="1" applyBorder="1" applyAlignment="1">
      <alignment horizontal="left"/>
    </xf>
    <xf numFmtId="0" fontId="7" fillId="0" borderId="45" xfId="0" applyFont="1" applyBorder="1"/>
    <xf numFmtId="164" fontId="22" fillId="0" borderId="4" xfId="1" applyNumberFormat="1" applyFont="1" applyFill="1" applyBorder="1"/>
    <xf numFmtId="0" fontId="2" fillId="0" borderId="3" xfId="0" applyFont="1" applyFill="1" applyBorder="1"/>
    <xf numFmtId="0" fontId="12" fillId="0" borderId="54" xfId="0" applyFont="1" applyFill="1" applyBorder="1" applyAlignment="1">
      <alignment horizontal="left"/>
    </xf>
    <xf numFmtId="0" fontId="8" fillId="0" borderId="0" xfId="0" applyFont="1" applyFill="1" applyBorder="1" applyAlignment="1">
      <alignment horizontal="left"/>
    </xf>
    <xf numFmtId="164" fontId="28" fillId="0" borderId="33" xfId="1" applyNumberFormat="1" applyFont="1" applyFill="1" applyBorder="1"/>
    <xf numFmtId="0" fontId="12" fillId="0" borderId="18" xfId="0" applyFont="1" applyFill="1" applyBorder="1"/>
    <xf numFmtId="0" fontId="12" fillId="0" borderId="19" xfId="0" applyFont="1" applyFill="1" applyBorder="1"/>
    <xf numFmtId="0" fontId="8" fillId="0" borderId="5" xfId="0" applyFont="1" applyFill="1" applyBorder="1" applyAlignment="1">
      <alignment horizontal="right"/>
    </xf>
    <xf numFmtId="0" fontId="7" fillId="0" borderId="7" xfId="0" applyFont="1" applyFill="1" applyBorder="1"/>
    <xf numFmtId="0" fontId="8" fillId="0" borderId="0" xfId="0" applyFont="1" applyFill="1" applyBorder="1" applyAlignment="1">
      <alignment horizontal="right"/>
    </xf>
    <xf numFmtId="0" fontId="12" fillId="0" borderId="29" xfId="0" applyFont="1" applyFill="1" applyBorder="1" applyAlignment="1">
      <alignment horizontal="left" wrapText="1"/>
    </xf>
    <xf numFmtId="164" fontId="22" fillId="0" borderId="26" xfId="1" applyNumberFormat="1" applyFont="1" applyFill="1" applyBorder="1" applyAlignment="1">
      <alignment horizontal="right"/>
    </xf>
    <xf numFmtId="0" fontId="12" fillId="0" borderId="29" xfId="0" applyFont="1" applyFill="1" applyBorder="1"/>
    <xf numFmtId="0" fontId="12" fillId="0" borderId="18" xfId="0" applyFont="1" applyFill="1" applyBorder="1" applyAlignment="1">
      <alignment wrapText="1"/>
    </xf>
    <xf numFmtId="0" fontId="8" fillId="0" borderId="19" xfId="0" applyFont="1" applyFill="1" applyBorder="1" applyAlignment="1">
      <alignment horizontal="right"/>
    </xf>
    <xf numFmtId="164" fontId="19" fillId="0" borderId="7" xfId="1" applyNumberFormat="1" applyFont="1" applyFill="1" applyBorder="1"/>
    <xf numFmtId="0" fontId="29" fillId="0" borderId="5" xfId="0" applyFont="1" applyFill="1" applyBorder="1" applyAlignment="1">
      <alignment horizontal="center" wrapText="1"/>
    </xf>
    <xf numFmtId="164" fontId="2" fillId="0" borderId="74" xfId="1" applyNumberFormat="1" applyFont="1" applyFill="1" applyBorder="1"/>
    <xf numFmtId="0" fontId="8" fillId="0" borderId="18" xfId="0" applyFont="1" applyFill="1" applyBorder="1" applyAlignment="1">
      <alignment horizontal="right"/>
    </xf>
    <xf numFmtId="0" fontId="29" fillId="0" borderId="21" xfId="0" applyFont="1" applyFill="1" applyBorder="1" applyAlignment="1">
      <alignment horizontal="center"/>
    </xf>
    <xf numFmtId="0" fontId="7" fillId="0" borderId="21" xfId="0" applyFont="1" applyBorder="1"/>
    <xf numFmtId="0" fontId="8" fillId="0" borderId="0" xfId="0" applyFont="1" applyFill="1" applyBorder="1"/>
    <xf numFmtId="0" fontId="29" fillId="0" borderId="44" xfId="0" applyFont="1" applyFill="1" applyBorder="1" applyAlignment="1">
      <alignment horizontal="center" wrapText="1"/>
    </xf>
    <xf numFmtId="164" fontId="12" fillId="0" borderId="17" xfId="1" applyNumberFormat="1" applyFont="1" applyFill="1" applyBorder="1"/>
    <xf numFmtId="164" fontId="12" fillId="0" borderId="57" xfId="1" applyNumberFormat="1" applyFont="1" applyFill="1" applyBorder="1"/>
    <xf numFmtId="164" fontId="12" fillId="0" borderId="54" xfId="1" applyNumberFormat="1" applyFont="1" applyFill="1" applyBorder="1"/>
    <xf numFmtId="164" fontId="8" fillId="0" borderId="0" xfId="1" applyNumberFormat="1" applyFont="1" applyFill="1" applyBorder="1" applyAlignment="1">
      <alignment horizontal="right"/>
    </xf>
    <xf numFmtId="165" fontId="19" fillId="0" borderId="0" xfId="2" applyNumberFormat="1" applyFont="1" applyFill="1" applyBorder="1"/>
    <xf numFmtId="0" fontId="8" fillId="0" borderId="0" xfId="0" applyFont="1" applyFill="1"/>
    <xf numFmtId="0" fontId="8" fillId="0" borderId="0" xfId="0" applyFont="1" applyFill="1" applyAlignment="1">
      <alignment horizontal="right"/>
    </xf>
    <xf numFmtId="0" fontId="8" fillId="0" borderId="0" xfId="0" applyFont="1" applyFill="1" applyAlignment="1">
      <alignment horizontal="right" wrapText="1"/>
    </xf>
    <xf numFmtId="0" fontId="8" fillId="0" borderId="0" xfId="0" applyFont="1" applyFill="1" applyAlignment="1">
      <alignment horizontal="right" vertical="center" wrapText="1"/>
    </xf>
    <xf numFmtId="0" fontId="12" fillId="0" borderId="0" xfId="0" applyFont="1"/>
    <xf numFmtId="0" fontId="30" fillId="0" borderId="0" xfId="0" applyFont="1" applyAlignment="1">
      <alignment vertical="top"/>
    </xf>
    <xf numFmtId="0" fontId="8" fillId="0" borderId="59" xfId="0" applyFont="1" applyBorder="1" applyAlignment="1">
      <alignment vertical="top"/>
    </xf>
    <xf numFmtId="0" fontId="8" fillId="0" borderId="54" xfId="0" applyFont="1" applyBorder="1"/>
    <xf numFmtId="0" fontId="12" fillId="0" borderId="29" xfId="0" applyFont="1" applyBorder="1"/>
    <xf numFmtId="0" fontId="12" fillId="0" borderId="57" xfId="0" applyFont="1" applyBorder="1"/>
    <xf numFmtId="0" fontId="12" fillId="0" borderId="19" xfId="0" applyFont="1" applyBorder="1" applyAlignment="1"/>
    <xf numFmtId="0" fontId="0" fillId="0" borderId="57" xfId="0" applyFill="1" applyBorder="1"/>
    <xf numFmtId="0" fontId="9" fillId="0" borderId="0" xfId="0" applyFont="1"/>
    <xf numFmtId="0" fontId="31" fillId="0" borderId="0" xfId="0" applyFont="1"/>
    <xf numFmtId="165" fontId="0" fillId="0" borderId="24" xfId="2" applyNumberFormat="1" applyFont="1" applyBorder="1"/>
    <xf numFmtId="165" fontId="0" fillId="0" borderId="26" xfId="2" applyNumberFormat="1" applyFont="1" applyBorder="1"/>
    <xf numFmtId="10" fontId="0" fillId="0" borderId="34" xfId="4" applyNumberFormat="1" applyFont="1" applyBorder="1"/>
    <xf numFmtId="165" fontId="0" fillId="0" borderId="23" xfId="2" applyNumberFormat="1" applyFont="1" applyBorder="1"/>
    <xf numFmtId="10" fontId="0" fillId="0" borderId="35" xfId="4" applyNumberFormat="1" applyFont="1" applyBorder="1"/>
    <xf numFmtId="0" fontId="21" fillId="2" borderId="51" xfId="3" applyFont="1" applyFill="1" applyBorder="1" applyAlignment="1">
      <alignment horizontal="center" wrapText="1"/>
    </xf>
    <xf numFmtId="0" fontId="21" fillId="0" borderId="57" xfId="3" applyFont="1" applyFill="1" applyBorder="1" applyAlignment="1">
      <alignment horizontal="center" wrapText="1"/>
    </xf>
    <xf numFmtId="0" fontId="0" fillId="0" borderId="66" xfId="0" applyFill="1" applyBorder="1" applyAlignment="1">
      <alignment vertical="center" wrapText="1"/>
    </xf>
    <xf numFmtId="0" fontId="31" fillId="0" borderId="0" xfId="0" applyFont="1" applyFill="1" applyBorder="1"/>
    <xf numFmtId="165" fontId="0" fillId="0" borderId="65" xfId="2" applyNumberFormat="1" applyFont="1" applyBorder="1"/>
    <xf numFmtId="0" fontId="5" fillId="0" borderId="21" xfId="0" applyFont="1" applyFill="1" applyBorder="1" applyAlignment="1">
      <alignment horizontal="center"/>
    </xf>
    <xf numFmtId="0" fontId="32" fillId="2" borderId="5" xfId="3" applyFont="1" applyFill="1" applyBorder="1" applyAlignment="1">
      <alignment horizontal="center" wrapText="1"/>
    </xf>
    <xf numFmtId="0" fontId="13" fillId="0" borderId="0" xfId="0" applyFont="1" applyFill="1" applyBorder="1" applyAlignment="1">
      <alignment horizontal="center"/>
    </xf>
    <xf numFmtId="0" fontId="2" fillId="0" borderId="0" xfId="0" applyFont="1" applyAlignment="1">
      <alignment horizontal="left" wrapText="1"/>
    </xf>
    <xf numFmtId="6" fontId="2" fillId="0" borderId="65" xfId="0" applyNumberFormat="1" applyFont="1" applyBorder="1" applyAlignment="1">
      <alignment horizontal="left" wrapText="1"/>
    </xf>
    <xf numFmtId="6" fontId="2" fillId="0" borderId="66" xfId="0" applyNumberFormat="1" applyFont="1" applyBorder="1" applyAlignment="1">
      <alignment horizontal="left" wrapText="1"/>
    </xf>
    <xf numFmtId="0" fontId="5" fillId="3" borderId="63" xfId="0" applyFont="1" applyFill="1" applyBorder="1" applyAlignment="1">
      <alignment horizontal="center"/>
    </xf>
    <xf numFmtId="0" fontId="5" fillId="3" borderId="64" xfId="0" applyFont="1" applyFill="1" applyBorder="1" applyAlignment="1">
      <alignment horizontal="center"/>
    </xf>
    <xf numFmtId="49" fontId="2" fillId="0" borderId="0" xfId="0" applyNumberFormat="1" applyFont="1" applyAlignment="1">
      <alignment horizontal="left" wrapText="1"/>
    </xf>
    <xf numFmtId="0" fontId="0" fillId="0" borderId="0" xfId="0" applyAlignment="1">
      <alignment horizontal="left" wrapText="1"/>
    </xf>
    <xf numFmtId="0" fontId="2" fillId="0" borderId="0" xfId="0" applyFont="1" applyFill="1" applyAlignment="1">
      <alignment horizontal="left" wrapText="1"/>
    </xf>
    <xf numFmtId="0" fontId="21" fillId="2" borderId="48" xfId="3" applyFont="1" applyFill="1" applyBorder="1" applyAlignment="1">
      <alignment horizontal="center" vertical="center" wrapText="1"/>
    </xf>
    <xf numFmtId="0" fontId="21" fillId="2" borderId="20" xfId="3" applyFont="1" applyFill="1" applyBorder="1" applyAlignment="1">
      <alignment horizontal="center" vertical="center" wrapText="1"/>
    </xf>
    <xf numFmtId="0" fontId="0" fillId="0" borderId="20" xfId="0" applyBorder="1" applyAlignment="1">
      <alignment vertical="center" wrapText="1"/>
    </xf>
    <xf numFmtId="0" fontId="5" fillId="2" borderId="20" xfId="0" applyFont="1" applyFill="1" applyBorder="1" applyAlignment="1">
      <alignment horizontal="center" vertical="center" wrapText="1"/>
    </xf>
    <xf numFmtId="0" fontId="5" fillId="2" borderId="51" xfId="0" applyFont="1" applyFill="1" applyBorder="1" applyAlignment="1">
      <alignment horizontal="center" vertical="center" wrapText="1"/>
    </xf>
    <xf numFmtId="49" fontId="2" fillId="0" borderId="65" xfId="0" applyNumberFormat="1" applyFont="1" applyBorder="1" applyAlignment="1">
      <alignment horizontal="left" wrapText="1"/>
    </xf>
    <xf numFmtId="0" fontId="0" fillId="0" borderId="0" xfId="0" applyBorder="1" applyAlignment="1"/>
    <xf numFmtId="0" fontId="0" fillId="0" borderId="66" xfId="0" applyBorder="1" applyAlignment="1"/>
  </cellXfs>
  <cellStyles count="5">
    <cellStyle name="Comma" xfId="1" builtinId="3"/>
    <cellStyle name="Currency" xfId="2" builtinId="4"/>
    <cellStyle name="Normal" xfId="0" builtinId="0"/>
    <cellStyle name="Normal 2"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155</xdr:row>
      <xdr:rowOff>0</xdr:rowOff>
    </xdr:from>
    <xdr:to>
      <xdr:col>2</xdr:col>
      <xdr:colOff>0</xdr:colOff>
      <xdr:row>155</xdr:row>
      <xdr:rowOff>0</xdr:rowOff>
    </xdr:to>
    <xdr:sp macro="" textlink="">
      <xdr:nvSpPr>
        <xdr:cNvPr id="2" name="Text Box 1">
          <a:extLst>
            <a:ext uri="{FF2B5EF4-FFF2-40B4-BE49-F238E27FC236}">
              <a16:creationId xmlns:a16="http://schemas.microsoft.com/office/drawing/2014/main" id="{82AD090E-DC0D-487E-9C85-708F268CEA10}"/>
            </a:ext>
          </a:extLst>
        </xdr:cNvPr>
        <xdr:cNvSpPr txBox="1">
          <a:spLocks noChangeArrowheads="1"/>
        </xdr:cNvSpPr>
      </xdr:nvSpPr>
      <xdr:spPr bwMode="auto">
        <a:xfrm>
          <a:off x="104775" y="24810720"/>
          <a:ext cx="312610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0</xdr:col>
      <xdr:colOff>1906</xdr:colOff>
      <xdr:row>0</xdr:row>
      <xdr:rowOff>38100</xdr:rowOff>
    </xdr:from>
    <xdr:to>
      <xdr:col>5</xdr:col>
      <xdr:colOff>132584</xdr:colOff>
      <xdr:row>6</xdr:row>
      <xdr:rowOff>78292</xdr:rowOff>
    </xdr:to>
    <xdr:pic>
      <xdr:nvPicPr>
        <xdr:cNvPr id="3" name="Picture 2" descr="blacksolidlogo_righttext">
          <a:extLst>
            <a:ext uri="{FF2B5EF4-FFF2-40B4-BE49-F238E27FC236}">
              <a16:creationId xmlns:a16="http://schemas.microsoft.com/office/drawing/2014/main" id="{152028B3-72BA-4FEF-8FF3-0941F6B20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6" y="38100"/>
          <a:ext cx="4207378" cy="977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F203"/>
  <sheetViews>
    <sheetView tabSelected="1" workbookViewId="0">
      <selection activeCell="X6" sqref="X6"/>
    </sheetView>
  </sheetViews>
  <sheetFormatPr defaultRowHeight="12.75" x14ac:dyDescent="0.2"/>
  <cols>
    <col min="1" max="1" width="42.28515625" customWidth="1"/>
    <col min="2" max="2" width="1.42578125" customWidth="1"/>
    <col min="3" max="3" width="15.7109375" hidden="1" customWidth="1"/>
    <col min="4" max="4" width="1.5703125" hidden="1" customWidth="1"/>
    <col min="5" max="5" width="15.7109375" customWidth="1"/>
    <col min="6" max="6" width="2.7109375" customWidth="1"/>
    <col min="7" max="7" width="2.28515625" customWidth="1"/>
    <col min="8" max="8" width="15.42578125" style="60" bestFit="1" customWidth="1"/>
    <col min="9" max="9" width="3" customWidth="1"/>
    <col min="10" max="10" width="15.5703125" hidden="1" customWidth="1"/>
    <col min="11" max="11" width="2.85546875" style="468" hidden="1" customWidth="1"/>
    <col min="12" max="12" width="15.140625" hidden="1" customWidth="1"/>
    <col min="13" max="13" width="2.5703125" hidden="1" customWidth="1"/>
    <col min="14" max="14" width="14.42578125" hidden="1" customWidth="1"/>
    <col min="15" max="15" width="12.5703125" style="60" hidden="1" customWidth="1"/>
    <col min="16" max="16" width="9.140625" hidden="1" customWidth="1"/>
    <col min="17" max="17" width="15" hidden="1" customWidth="1"/>
    <col min="18" max="18" width="3" hidden="1" customWidth="1"/>
    <col min="19" max="19" width="18.85546875" hidden="1" customWidth="1"/>
    <col min="20" max="20" width="2.5703125" hidden="1" customWidth="1"/>
    <col min="21" max="21" width="11.42578125" hidden="1" customWidth="1"/>
    <col min="22" max="22" width="6" hidden="1" customWidth="1"/>
    <col min="23" max="23" width="2.5703125" style="176" customWidth="1"/>
    <col min="24" max="24" width="15.28515625" customWidth="1"/>
    <col min="25" max="25" width="2.42578125" customWidth="1"/>
    <col min="26" max="26" width="2.28515625" style="176" customWidth="1"/>
    <col min="27" max="27" width="15.42578125" bestFit="1" customWidth="1"/>
    <col min="28" max="28" width="2.5703125" style="468" customWidth="1"/>
    <col min="29" max="29" width="2.42578125" style="176" bestFit="1" customWidth="1"/>
    <col min="31" max="31" width="20.85546875" bestFit="1" customWidth="1"/>
    <col min="32" max="32" width="5.28515625" bestFit="1" customWidth="1"/>
    <col min="33" max="33" width="14.140625" bestFit="1" customWidth="1"/>
    <col min="34" max="34" width="14.28515625" bestFit="1" customWidth="1"/>
  </cols>
  <sheetData>
    <row r="3" spans="1:30" ht="18" x14ac:dyDescent="0.25">
      <c r="C3" s="70"/>
      <c r="E3" s="70"/>
      <c r="H3" s="390"/>
    </row>
    <row r="4" spans="1:30" x14ac:dyDescent="0.2">
      <c r="A4" s="27"/>
      <c r="B4" s="28"/>
      <c r="C4" s="33"/>
      <c r="D4" s="33"/>
      <c r="E4" s="33"/>
      <c r="H4" s="22"/>
    </row>
    <row r="5" spans="1:30" ht="7.5" customHeight="1" x14ac:dyDescent="0.2">
      <c r="A5" s="27"/>
      <c r="B5" s="28"/>
      <c r="C5" s="33"/>
      <c r="D5" s="33"/>
      <c r="E5" s="33"/>
    </row>
    <row r="6" spans="1:30" ht="14.25" x14ac:dyDescent="0.2">
      <c r="B6" s="36"/>
      <c r="C6" s="36"/>
      <c r="D6" s="36"/>
      <c r="E6" s="36"/>
      <c r="F6" s="36"/>
      <c r="G6" s="36"/>
      <c r="H6" s="96" t="s">
        <v>80</v>
      </c>
      <c r="I6" s="36"/>
      <c r="J6" s="99"/>
      <c r="K6" s="53"/>
      <c r="L6" s="99"/>
      <c r="M6" s="59"/>
      <c r="X6" s="453">
        <v>42914</v>
      </c>
    </row>
    <row r="7" spans="1:30" ht="8.4499999999999993" customHeight="1" x14ac:dyDescent="0.2">
      <c r="A7" s="36"/>
      <c r="B7" s="36"/>
      <c r="C7" s="528"/>
      <c r="D7" s="528"/>
      <c r="E7" s="528"/>
      <c r="F7" s="528"/>
      <c r="G7" s="528"/>
      <c r="H7" s="528"/>
      <c r="I7" s="528"/>
      <c r="J7" s="98"/>
      <c r="K7" s="53"/>
      <c r="L7" s="126"/>
      <c r="M7" s="59"/>
      <c r="N7" s="49"/>
      <c r="O7" s="61"/>
    </row>
    <row r="8" spans="1:30" ht="25.5" x14ac:dyDescent="0.2">
      <c r="A8" s="65" t="s">
        <v>79</v>
      </c>
      <c r="B8" s="30"/>
      <c r="C8" s="34" t="s">
        <v>0</v>
      </c>
      <c r="D8" s="31"/>
      <c r="E8" s="35" t="s">
        <v>1</v>
      </c>
      <c r="G8" s="178"/>
      <c r="H8" s="34" t="s">
        <v>27</v>
      </c>
      <c r="J8" s="35" t="s">
        <v>27</v>
      </c>
      <c r="L8" s="35" t="s">
        <v>20</v>
      </c>
      <c r="N8" s="58" t="s">
        <v>21</v>
      </c>
      <c r="O8" s="22"/>
      <c r="Q8" s="35" t="s">
        <v>12</v>
      </c>
      <c r="S8" s="35" t="s">
        <v>24</v>
      </c>
      <c r="X8" s="34" t="s">
        <v>12</v>
      </c>
      <c r="AA8" s="34" t="s">
        <v>24</v>
      </c>
    </row>
    <row r="9" spans="1:30" x14ac:dyDescent="0.2">
      <c r="A9" s="22" t="s">
        <v>22</v>
      </c>
      <c r="B9" s="10"/>
      <c r="C9" s="32"/>
      <c r="D9" s="21"/>
      <c r="E9" s="32">
        <v>8739220986</v>
      </c>
      <c r="G9" s="178"/>
      <c r="H9" s="32">
        <v>8739220986</v>
      </c>
      <c r="J9" s="32"/>
      <c r="L9" s="32"/>
      <c r="N9" s="54"/>
      <c r="Q9" s="32"/>
      <c r="S9" s="32"/>
      <c r="X9" s="32">
        <f>H9</f>
        <v>8739220986</v>
      </c>
      <c r="AA9" s="32">
        <f>X9</f>
        <v>8739220986</v>
      </c>
    </row>
    <row r="10" spans="1:30" ht="9" customHeight="1" x14ac:dyDescent="0.2">
      <c r="A10" s="29"/>
      <c r="B10" s="30"/>
      <c r="C10" s="33"/>
      <c r="D10" s="31"/>
      <c r="E10" s="33"/>
      <c r="G10" s="178"/>
      <c r="H10" s="33"/>
      <c r="J10" s="33"/>
      <c r="L10" s="55"/>
      <c r="Q10" s="33"/>
    </row>
    <row r="11" spans="1:30" ht="15" customHeight="1" x14ac:dyDescent="0.2">
      <c r="A11" s="469" t="s">
        <v>16</v>
      </c>
      <c r="B11" s="4"/>
      <c r="C11" s="6"/>
      <c r="D11" s="7"/>
      <c r="E11" s="6"/>
      <c r="G11" s="178"/>
      <c r="H11" s="6"/>
      <c r="J11" s="6"/>
      <c r="L11" s="8"/>
      <c r="Q11" s="8"/>
      <c r="S11" s="8"/>
    </row>
    <row r="12" spans="1:30" x14ac:dyDescent="0.2">
      <c r="A12" s="470" t="s">
        <v>2</v>
      </c>
      <c r="B12" s="119"/>
      <c r="C12" s="84">
        <f>31897244</f>
        <v>31897244</v>
      </c>
      <c r="D12" s="12"/>
      <c r="E12" s="84">
        <f>31897244</f>
        <v>31897244</v>
      </c>
      <c r="F12" s="221" t="s">
        <v>13</v>
      </c>
      <c r="G12" s="178"/>
      <c r="H12" s="84">
        <v>31897244</v>
      </c>
      <c r="I12" s="221" t="s">
        <v>13</v>
      </c>
      <c r="J12" s="169"/>
      <c r="K12" s="107"/>
      <c r="L12" s="106"/>
      <c r="M12" s="107"/>
      <c r="N12" s="68"/>
      <c r="O12" s="69"/>
      <c r="P12" s="70"/>
      <c r="Q12" s="67"/>
      <c r="R12" s="3"/>
      <c r="S12" s="67"/>
      <c r="T12" s="3"/>
      <c r="X12" s="84">
        <f>H12</f>
        <v>31897244</v>
      </c>
      <c r="Y12" s="221" t="str">
        <f>I12</f>
        <v>R</v>
      </c>
      <c r="AA12" s="84">
        <f>X12</f>
        <v>31897244</v>
      </c>
      <c r="AB12" s="221" t="s">
        <v>13</v>
      </c>
      <c r="AD12" s="70"/>
    </row>
    <row r="13" spans="1:30" x14ac:dyDescent="0.2">
      <c r="A13" s="471" t="s">
        <v>3</v>
      </c>
      <c r="B13" s="119"/>
      <c r="C13" s="87">
        <v>3165790</v>
      </c>
      <c r="D13" s="347"/>
      <c r="E13" s="87">
        <v>3165790</v>
      </c>
      <c r="F13" s="113" t="s">
        <v>13</v>
      </c>
      <c r="G13" s="178"/>
      <c r="H13" s="87">
        <v>3165790</v>
      </c>
      <c r="I13" s="113" t="s">
        <v>13</v>
      </c>
      <c r="J13" s="220"/>
      <c r="K13" s="109"/>
      <c r="L13" s="97"/>
      <c r="M13" s="109"/>
      <c r="N13" s="68"/>
      <c r="O13" s="69"/>
      <c r="P13" s="70"/>
      <c r="Q13" s="67"/>
      <c r="R13" s="3"/>
      <c r="S13" s="91"/>
      <c r="T13" s="3"/>
      <c r="X13" s="87">
        <f>H13</f>
        <v>3165790</v>
      </c>
      <c r="Y13" s="113" t="str">
        <f>I13</f>
        <v>R</v>
      </c>
      <c r="AA13" s="87">
        <f>X13</f>
        <v>3165790</v>
      </c>
      <c r="AB13" s="113" t="s">
        <v>13</v>
      </c>
      <c r="AD13" s="70"/>
    </row>
    <row r="14" spans="1:30" x14ac:dyDescent="0.2">
      <c r="A14" s="472" t="s">
        <v>297</v>
      </c>
      <c r="B14" s="119"/>
      <c r="C14" s="354"/>
      <c r="D14" s="7"/>
      <c r="E14" s="354"/>
      <c r="F14" s="128"/>
      <c r="G14" s="178"/>
      <c r="H14" s="354"/>
      <c r="I14" s="127"/>
      <c r="J14" s="355"/>
      <c r="K14" s="473"/>
      <c r="L14" s="474"/>
      <c r="M14" s="473"/>
      <c r="N14" s="72"/>
      <c r="O14" s="475"/>
      <c r="P14" s="70"/>
      <c r="Q14" s="71"/>
      <c r="R14" s="11"/>
      <c r="S14" s="303"/>
      <c r="T14" s="11"/>
      <c r="X14" s="248"/>
      <c r="Y14" s="127"/>
      <c r="AA14" s="108">
        <v>-3305661</v>
      </c>
      <c r="AB14" s="127" t="s">
        <v>13</v>
      </c>
      <c r="AD14" s="70"/>
    </row>
    <row r="15" spans="1:30" x14ac:dyDescent="0.2">
      <c r="A15" s="476"/>
      <c r="B15" s="120"/>
      <c r="C15" s="165"/>
      <c r="D15" s="7"/>
      <c r="E15" s="165"/>
      <c r="F15" s="233"/>
      <c r="G15" s="178"/>
      <c r="H15" s="165"/>
      <c r="I15" s="118"/>
      <c r="J15" s="170"/>
      <c r="K15" s="110"/>
      <c r="L15" s="184"/>
      <c r="M15" s="110"/>
      <c r="N15" s="74"/>
      <c r="O15" s="75"/>
      <c r="P15" s="79"/>
      <c r="Q15" s="166"/>
      <c r="R15" s="38"/>
      <c r="S15" s="166"/>
      <c r="T15" s="38"/>
      <c r="U15" s="56"/>
      <c r="V15" s="56"/>
      <c r="W15" s="181"/>
      <c r="X15" s="95"/>
      <c r="Y15" s="118"/>
      <c r="AA15" s="95"/>
      <c r="AB15" s="118"/>
    </row>
    <row r="16" spans="1:30" ht="7.5" customHeight="1" x14ac:dyDescent="0.2">
      <c r="A16" s="477"/>
      <c r="B16" s="4"/>
      <c r="C16" s="6"/>
      <c r="D16" s="7"/>
      <c r="E16" s="6"/>
      <c r="F16" s="7"/>
      <c r="G16" s="178"/>
      <c r="H16" s="6"/>
      <c r="I16" s="7"/>
      <c r="J16" s="6"/>
      <c r="L16" s="52"/>
      <c r="M16" s="56"/>
    </row>
    <row r="17" spans="1:30" x14ac:dyDescent="0.2">
      <c r="A17" s="469" t="s">
        <v>15</v>
      </c>
      <c r="B17" s="119"/>
      <c r="C17" s="105"/>
      <c r="D17" s="348"/>
      <c r="E17" s="105"/>
      <c r="F17" s="221"/>
      <c r="G17" s="234"/>
      <c r="H17" s="105"/>
      <c r="I17" s="232"/>
      <c r="J17" s="169"/>
      <c r="K17" s="106"/>
      <c r="L17" s="106"/>
      <c r="M17" s="106"/>
      <c r="N17" s="106"/>
      <c r="O17" s="106"/>
      <c r="P17" s="106"/>
      <c r="Q17" s="106"/>
      <c r="R17" s="106"/>
      <c r="S17" s="106"/>
      <c r="T17" s="106"/>
      <c r="U17" s="106"/>
      <c r="V17" s="106"/>
      <c r="W17" s="304"/>
      <c r="X17" s="105"/>
      <c r="Y17" s="232"/>
      <c r="AA17" s="105"/>
      <c r="AB17" s="478"/>
    </row>
    <row r="18" spans="1:30" ht="7.9" customHeight="1" x14ac:dyDescent="0.2">
      <c r="A18" s="479"/>
      <c r="B18" s="119"/>
      <c r="C18" s="94"/>
      <c r="D18" s="42"/>
      <c r="E18" s="94"/>
      <c r="F18" s="111"/>
      <c r="G18" s="178"/>
      <c r="H18" s="94"/>
      <c r="I18" s="111"/>
      <c r="J18" s="219"/>
      <c r="K18" s="111"/>
      <c r="L18" s="94"/>
      <c r="M18" s="130"/>
      <c r="N18" s="70"/>
      <c r="O18" s="77"/>
      <c r="P18" s="70"/>
      <c r="Q18" s="67"/>
      <c r="R18" s="2"/>
      <c r="S18" s="91"/>
      <c r="T18" s="2"/>
      <c r="X18" s="94"/>
      <c r="Y18" s="111"/>
      <c r="AA18" s="94"/>
      <c r="AB18" s="111"/>
    </row>
    <row r="19" spans="1:30" x14ac:dyDescent="0.2">
      <c r="A19" s="479" t="s">
        <v>68</v>
      </c>
      <c r="B19" s="4"/>
      <c r="C19" s="94"/>
      <c r="D19" s="40"/>
      <c r="E19" s="94"/>
      <c r="F19" s="111"/>
      <c r="G19" s="178"/>
      <c r="H19" s="112">
        <v>-10000000</v>
      </c>
      <c r="I19" s="111" t="s">
        <v>13</v>
      </c>
      <c r="J19" s="223"/>
      <c r="K19" s="111"/>
      <c r="L19" s="223"/>
      <c r="M19" s="302"/>
      <c r="N19" s="70"/>
      <c r="O19" s="77"/>
      <c r="P19" s="70"/>
      <c r="Q19" s="71"/>
      <c r="R19" s="2"/>
      <c r="S19" s="303"/>
      <c r="T19" s="7"/>
      <c r="X19" s="112">
        <v>-5000000</v>
      </c>
      <c r="Y19" s="111" t="s">
        <v>13</v>
      </c>
      <c r="AA19" s="112">
        <v>-7000000</v>
      </c>
      <c r="AB19" s="111" t="s">
        <v>13</v>
      </c>
      <c r="AD19" s="70"/>
    </row>
    <row r="20" spans="1:30" x14ac:dyDescent="0.2">
      <c r="A20" s="479" t="s">
        <v>44</v>
      </c>
      <c r="B20" s="102"/>
      <c r="C20" s="94"/>
      <c r="D20" s="7"/>
      <c r="E20" s="94">
        <v>14033461</v>
      </c>
      <c r="F20" s="113" t="s">
        <v>13</v>
      </c>
      <c r="G20" s="178"/>
      <c r="H20" s="94"/>
      <c r="I20" s="113"/>
      <c r="J20" s="223"/>
      <c r="K20" s="114"/>
      <c r="L20" s="100"/>
      <c r="M20" s="128"/>
      <c r="N20" s="89"/>
      <c r="O20" s="90"/>
      <c r="P20" s="70"/>
      <c r="Q20" s="71"/>
      <c r="R20" s="2"/>
      <c r="S20" s="71"/>
      <c r="T20" s="7"/>
      <c r="X20" s="94"/>
      <c r="Y20" s="113"/>
      <c r="AA20" s="94"/>
      <c r="AB20" s="113"/>
    </row>
    <row r="21" spans="1:30" x14ac:dyDescent="0.2">
      <c r="A21" s="479" t="s">
        <v>61</v>
      </c>
      <c r="B21" s="102"/>
      <c r="C21" s="94"/>
      <c r="D21" s="7"/>
      <c r="E21" s="94">
        <v>3000000</v>
      </c>
      <c r="F21" s="113" t="s">
        <v>13</v>
      </c>
      <c r="G21" s="178"/>
      <c r="H21" s="94">
        <v>10000000</v>
      </c>
      <c r="I21" s="113" t="s">
        <v>13</v>
      </c>
      <c r="J21" s="223"/>
      <c r="K21" s="114"/>
      <c r="L21" s="100"/>
      <c r="M21" s="103"/>
      <c r="N21" s="89"/>
      <c r="O21" s="90"/>
      <c r="P21" s="70"/>
      <c r="Q21" s="71"/>
      <c r="R21" s="2"/>
      <c r="S21" s="71"/>
      <c r="T21" s="7"/>
      <c r="X21" s="112"/>
      <c r="Y21" s="113"/>
      <c r="AA21" s="94"/>
      <c r="AB21" s="113"/>
    </row>
    <row r="22" spans="1:30" x14ac:dyDescent="0.2">
      <c r="A22" s="479" t="s">
        <v>61</v>
      </c>
      <c r="B22" s="102"/>
      <c r="C22" s="94"/>
      <c r="D22" s="7"/>
      <c r="E22" s="94">
        <v>10000000</v>
      </c>
      <c r="F22" s="113" t="s">
        <v>17</v>
      </c>
      <c r="G22" s="178"/>
      <c r="H22" s="94">
        <v>1100000</v>
      </c>
      <c r="I22" s="113" t="s">
        <v>17</v>
      </c>
      <c r="J22" s="223"/>
      <c r="K22" s="114"/>
      <c r="L22" s="100"/>
      <c r="M22" s="103"/>
      <c r="N22" s="89"/>
      <c r="O22" s="90"/>
      <c r="P22" s="70"/>
      <c r="Q22" s="71"/>
      <c r="R22" s="2"/>
      <c r="S22" s="71"/>
      <c r="T22" s="7"/>
      <c r="X22" s="94">
        <v>10351000</v>
      </c>
      <c r="Y22" s="113" t="s">
        <v>17</v>
      </c>
      <c r="Z22" s="179" t="s">
        <v>209</v>
      </c>
      <c r="AA22" s="94">
        <v>11285000</v>
      </c>
      <c r="AB22" s="113" t="s">
        <v>17</v>
      </c>
      <c r="AC22" s="177" t="s">
        <v>209</v>
      </c>
      <c r="AD22" s="70"/>
    </row>
    <row r="23" spans="1:30" x14ac:dyDescent="0.2">
      <c r="A23" s="479" t="s">
        <v>269</v>
      </c>
      <c r="B23" s="102"/>
      <c r="C23" s="94"/>
      <c r="D23" s="7"/>
      <c r="E23" s="94"/>
      <c r="F23" s="111"/>
      <c r="G23" s="178"/>
      <c r="H23" s="94"/>
      <c r="I23" s="113"/>
      <c r="J23" s="223"/>
      <c r="K23" s="114"/>
      <c r="L23" s="395"/>
      <c r="M23" s="103"/>
      <c r="N23" s="89"/>
      <c r="O23" s="90"/>
      <c r="P23" s="70"/>
      <c r="Q23" s="71"/>
      <c r="R23" s="2"/>
      <c r="S23" s="71"/>
      <c r="T23" s="7"/>
      <c r="X23" s="94">
        <v>11300120</v>
      </c>
      <c r="Y23" s="113" t="s">
        <v>13</v>
      </c>
      <c r="AA23" s="94">
        <v>6319908</v>
      </c>
      <c r="AB23" s="113" t="s">
        <v>13</v>
      </c>
      <c r="AD23" s="70"/>
    </row>
    <row r="24" spans="1:30" x14ac:dyDescent="0.2">
      <c r="A24" s="479" t="s">
        <v>268</v>
      </c>
      <c r="B24" s="102"/>
      <c r="C24" s="94"/>
      <c r="D24" s="7"/>
      <c r="E24" s="94"/>
      <c r="F24" s="111"/>
      <c r="G24" s="178"/>
      <c r="H24" s="94"/>
      <c r="I24" s="113"/>
      <c r="J24" s="223"/>
      <c r="K24" s="114"/>
      <c r="L24" s="395"/>
      <c r="M24" s="103"/>
      <c r="N24" s="89"/>
      <c r="O24" s="90"/>
      <c r="P24" s="70"/>
      <c r="Q24" s="71"/>
      <c r="R24" s="2"/>
      <c r="S24" s="71"/>
      <c r="T24" s="7"/>
      <c r="X24" s="112">
        <v>-2246612</v>
      </c>
      <c r="Y24" s="113" t="s">
        <v>13</v>
      </c>
      <c r="AA24" s="112">
        <f>X24</f>
        <v>-2246612</v>
      </c>
      <c r="AB24" s="113" t="s">
        <v>13</v>
      </c>
      <c r="AD24" s="70"/>
    </row>
    <row r="25" spans="1:30" x14ac:dyDescent="0.2">
      <c r="A25" s="479" t="s">
        <v>268</v>
      </c>
      <c r="B25" s="102"/>
      <c r="C25" s="94"/>
      <c r="D25" s="7"/>
      <c r="E25" s="94"/>
      <c r="F25" s="111"/>
      <c r="G25" s="178"/>
      <c r="H25" s="94"/>
      <c r="I25" s="113"/>
      <c r="J25" s="223"/>
      <c r="K25" s="114"/>
      <c r="L25" s="395"/>
      <c r="M25" s="103"/>
      <c r="N25" s="89"/>
      <c r="O25" s="90"/>
      <c r="P25" s="70"/>
      <c r="Q25" s="71"/>
      <c r="R25" s="2"/>
      <c r="S25" s="71"/>
      <c r="T25" s="7"/>
      <c r="X25" s="112"/>
      <c r="Y25" s="113"/>
      <c r="AA25" s="94">
        <v>563662</v>
      </c>
      <c r="AB25" s="113" t="s">
        <v>17</v>
      </c>
      <c r="AD25" s="70"/>
    </row>
    <row r="26" spans="1:30" x14ac:dyDescent="0.2">
      <c r="A26" s="479" t="s">
        <v>298</v>
      </c>
      <c r="B26" s="102"/>
      <c r="C26" s="94"/>
      <c r="D26" s="7"/>
      <c r="E26" s="94"/>
      <c r="F26" s="111"/>
      <c r="G26" s="178"/>
      <c r="H26" s="94"/>
      <c r="I26" s="113"/>
      <c r="J26" s="223"/>
      <c r="K26" s="114"/>
      <c r="L26" s="395"/>
      <c r="M26" s="103"/>
      <c r="N26" s="89"/>
      <c r="O26" s="90"/>
      <c r="P26" s="70"/>
      <c r="Q26" s="71"/>
      <c r="R26" s="2"/>
      <c r="S26" s="71"/>
      <c r="T26" s="7"/>
      <c r="X26" s="112"/>
      <c r="Y26" s="113"/>
      <c r="AA26" s="94">
        <v>100000</v>
      </c>
      <c r="AB26" s="113" t="s">
        <v>17</v>
      </c>
      <c r="AD26" s="70"/>
    </row>
    <row r="27" spans="1:30" x14ac:dyDescent="0.2">
      <c r="A27" s="479" t="s">
        <v>299</v>
      </c>
      <c r="B27" s="102"/>
      <c r="C27" s="94"/>
      <c r="D27" s="7"/>
      <c r="E27" s="94"/>
      <c r="F27" s="111"/>
      <c r="G27" s="178"/>
      <c r="H27" s="94"/>
      <c r="I27" s="113"/>
      <c r="J27" s="223"/>
      <c r="K27" s="114"/>
      <c r="L27" s="395"/>
      <c r="M27" s="103"/>
      <c r="N27" s="89"/>
      <c r="O27" s="90"/>
      <c r="P27" s="70"/>
      <c r="Q27" s="71"/>
      <c r="R27" s="2"/>
      <c r="S27" s="71"/>
      <c r="T27" s="7"/>
      <c r="X27" s="112"/>
      <c r="Y27" s="113"/>
      <c r="AA27" s="94">
        <v>2000000</v>
      </c>
      <c r="AB27" s="113" t="s">
        <v>17</v>
      </c>
      <c r="AD27" s="70"/>
    </row>
    <row r="28" spans="1:30" x14ac:dyDescent="0.2">
      <c r="A28" s="479" t="s">
        <v>300</v>
      </c>
      <c r="B28" s="102"/>
      <c r="C28" s="94"/>
      <c r="D28" s="7"/>
      <c r="E28" s="94"/>
      <c r="F28" s="111"/>
      <c r="G28" s="178"/>
      <c r="H28" s="94"/>
      <c r="I28" s="113"/>
      <c r="J28" s="223"/>
      <c r="K28" s="114"/>
      <c r="L28" s="395"/>
      <c r="M28" s="103"/>
      <c r="N28" s="89"/>
      <c r="O28" s="90"/>
      <c r="P28" s="70"/>
      <c r="Q28" s="71"/>
      <c r="R28" s="2"/>
      <c r="S28" s="71"/>
      <c r="T28" s="7"/>
      <c r="X28" s="112"/>
      <c r="Y28" s="113"/>
      <c r="AA28" s="94">
        <v>250000</v>
      </c>
      <c r="AB28" s="113" t="s">
        <v>17</v>
      </c>
      <c r="AD28" s="70"/>
    </row>
    <row r="29" spans="1:30" x14ac:dyDescent="0.2">
      <c r="A29" s="479" t="s">
        <v>301</v>
      </c>
      <c r="B29" s="102"/>
      <c r="C29" s="94"/>
      <c r="D29" s="7"/>
      <c r="E29" s="94"/>
      <c r="F29" s="111"/>
      <c r="G29" s="178"/>
      <c r="H29" s="94"/>
      <c r="I29" s="113"/>
      <c r="J29" s="223"/>
      <c r="K29" s="114"/>
      <c r="L29" s="395"/>
      <c r="M29" s="103"/>
      <c r="N29" s="89"/>
      <c r="O29" s="90"/>
      <c r="P29" s="70"/>
      <c r="Q29" s="71"/>
      <c r="R29" s="2"/>
      <c r="S29" s="71"/>
      <c r="T29" s="7"/>
      <c r="X29" s="112"/>
      <c r="Y29" s="113"/>
      <c r="AA29" s="94">
        <v>200000</v>
      </c>
      <c r="AB29" s="113" t="s">
        <v>17</v>
      </c>
      <c r="AD29" s="70"/>
    </row>
    <row r="30" spans="1:30" x14ac:dyDescent="0.2">
      <c r="A30" s="479" t="s">
        <v>271</v>
      </c>
      <c r="B30" s="102"/>
      <c r="C30" s="94"/>
      <c r="D30" s="7"/>
      <c r="E30" s="94"/>
      <c r="F30" s="111"/>
      <c r="G30" s="178"/>
      <c r="H30" s="94"/>
      <c r="I30" s="113"/>
      <c r="J30" s="223"/>
      <c r="K30" s="114"/>
      <c r="L30" s="395"/>
      <c r="M30" s="103"/>
      <c r="N30" s="89"/>
      <c r="O30" s="90"/>
      <c r="P30" s="70"/>
      <c r="Q30" s="71"/>
      <c r="R30" s="2"/>
      <c r="S30" s="71"/>
      <c r="T30" s="7"/>
      <c r="X30" s="247">
        <v>700000</v>
      </c>
      <c r="Y30" s="113" t="s">
        <v>13</v>
      </c>
      <c r="AA30" s="94">
        <v>700000</v>
      </c>
      <c r="AB30" s="113" t="s">
        <v>13</v>
      </c>
      <c r="AD30" s="70"/>
    </row>
    <row r="31" spans="1:30" x14ac:dyDescent="0.2">
      <c r="A31" s="479" t="s">
        <v>271</v>
      </c>
      <c r="B31" s="102"/>
      <c r="C31" s="94"/>
      <c r="D31" s="7"/>
      <c r="E31" s="94"/>
      <c r="F31" s="111"/>
      <c r="G31" s="178"/>
      <c r="H31" s="94"/>
      <c r="I31" s="113"/>
      <c r="J31" s="223"/>
      <c r="K31" s="114"/>
      <c r="L31" s="395"/>
      <c r="M31" s="103"/>
      <c r="N31" s="89"/>
      <c r="O31" s="90"/>
      <c r="P31" s="70"/>
      <c r="Q31" s="71"/>
      <c r="R31" s="2"/>
      <c r="S31" s="71"/>
      <c r="T31" s="7"/>
      <c r="X31" s="247"/>
      <c r="Y31" s="113"/>
      <c r="AA31" s="94">
        <v>3500000</v>
      </c>
      <c r="AB31" s="113" t="s">
        <v>17</v>
      </c>
      <c r="AD31" s="70"/>
    </row>
    <row r="32" spans="1:30" x14ac:dyDescent="0.2">
      <c r="A32" s="479" t="s">
        <v>77</v>
      </c>
      <c r="B32" s="10"/>
      <c r="C32" s="94"/>
      <c r="D32" s="40"/>
      <c r="E32" s="94">
        <v>1212931</v>
      </c>
      <c r="F32" s="111" t="s">
        <v>13</v>
      </c>
      <c r="G32" s="178"/>
      <c r="H32" s="94"/>
      <c r="I32" s="113"/>
      <c r="J32" s="231"/>
      <c r="K32" s="111"/>
      <c r="L32" s="215"/>
      <c r="M32" s="140"/>
      <c r="N32" s="89"/>
      <c r="O32" s="90"/>
      <c r="P32" s="70"/>
      <c r="Q32" s="71"/>
      <c r="R32" s="2"/>
      <c r="S32" s="71"/>
      <c r="T32" s="7"/>
      <c r="X32" s="94"/>
      <c r="Y32" s="113"/>
      <c r="AA32" s="94"/>
      <c r="AB32" s="113"/>
    </row>
    <row r="33" spans="1:30" x14ac:dyDescent="0.2">
      <c r="A33" s="479" t="s">
        <v>81</v>
      </c>
      <c r="B33" s="10"/>
      <c r="C33" s="94"/>
      <c r="D33" s="40"/>
      <c r="E33" s="94">
        <v>20000000</v>
      </c>
      <c r="F33" s="111" t="s">
        <v>13</v>
      </c>
      <c r="G33" s="178"/>
      <c r="H33" s="94"/>
      <c r="I33" s="113"/>
      <c r="J33" s="231"/>
      <c r="K33" s="111"/>
      <c r="L33" s="215"/>
      <c r="M33" s="140"/>
      <c r="N33" s="89"/>
      <c r="O33" s="90"/>
      <c r="P33" s="70"/>
      <c r="Q33" s="71"/>
      <c r="R33" s="2"/>
      <c r="S33" s="71"/>
      <c r="T33" s="7"/>
      <c r="X33" s="94"/>
      <c r="Y33" s="113"/>
      <c r="AA33" s="94"/>
      <c r="AB33" s="113"/>
    </row>
    <row r="34" spans="1:30" x14ac:dyDescent="0.2">
      <c r="A34" s="479" t="s">
        <v>165</v>
      </c>
      <c r="B34" s="10"/>
      <c r="C34" s="94"/>
      <c r="D34" s="40"/>
      <c r="E34" s="94"/>
      <c r="F34" s="111"/>
      <c r="G34" s="178"/>
      <c r="H34" s="94">
        <v>25830750</v>
      </c>
      <c r="I34" s="111" t="s">
        <v>13</v>
      </c>
      <c r="J34" s="231"/>
      <c r="K34" s="111"/>
      <c r="L34" s="215"/>
      <c r="M34" s="140"/>
      <c r="N34" s="89"/>
      <c r="O34" s="90"/>
      <c r="P34" s="70"/>
      <c r="Q34" s="71"/>
      <c r="R34" s="2"/>
      <c r="S34" s="71"/>
      <c r="T34" s="7"/>
      <c r="X34" s="94"/>
      <c r="Y34" s="113"/>
      <c r="AA34" s="94"/>
      <c r="AB34" s="113"/>
    </row>
    <row r="35" spans="1:30" x14ac:dyDescent="0.2">
      <c r="A35" s="479" t="s">
        <v>174</v>
      </c>
      <c r="B35" s="10"/>
      <c r="C35" s="94"/>
      <c r="D35" s="40"/>
      <c r="E35" s="94"/>
      <c r="F35" s="111"/>
      <c r="G35" s="178"/>
      <c r="H35" s="94">
        <v>400000</v>
      </c>
      <c r="I35" s="111" t="s">
        <v>17</v>
      </c>
      <c r="J35" s="231"/>
      <c r="K35" s="111"/>
      <c r="L35" s="215"/>
      <c r="M35" s="140"/>
      <c r="N35" s="89"/>
      <c r="O35" s="90"/>
      <c r="P35" s="70"/>
      <c r="Q35" s="71"/>
      <c r="R35" s="2"/>
      <c r="S35" s="71"/>
      <c r="T35" s="7"/>
      <c r="X35" s="94"/>
      <c r="Y35" s="113"/>
      <c r="AA35" s="94"/>
      <c r="AB35" s="113"/>
    </row>
    <row r="36" spans="1:30" x14ac:dyDescent="0.2">
      <c r="A36" s="479" t="s">
        <v>166</v>
      </c>
      <c r="B36" s="10"/>
      <c r="C36" s="94"/>
      <c r="D36" s="40"/>
      <c r="E36" s="94"/>
      <c r="F36" s="111"/>
      <c r="G36" s="178"/>
      <c r="H36" s="94">
        <v>506064</v>
      </c>
      <c r="I36" s="111" t="s">
        <v>13</v>
      </c>
      <c r="J36" s="231"/>
      <c r="K36" s="111"/>
      <c r="L36" s="215"/>
      <c r="M36" s="140"/>
      <c r="N36" s="89"/>
      <c r="O36" s="90"/>
      <c r="P36" s="70"/>
      <c r="Q36" s="71"/>
      <c r="R36" s="2"/>
      <c r="S36" s="71"/>
      <c r="T36" s="7"/>
      <c r="X36" s="94"/>
      <c r="Y36" s="113"/>
      <c r="AA36" s="94">
        <v>506064</v>
      </c>
      <c r="AB36" s="113" t="s">
        <v>13</v>
      </c>
      <c r="AD36" s="70"/>
    </row>
    <row r="37" spans="1:30" x14ac:dyDescent="0.2">
      <c r="A37" s="479" t="s">
        <v>104</v>
      </c>
      <c r="B37" s="10"/>
      <c r="C37" s="94"/>
      <c r="D37" s="40"/>
      <c r="E37" s="94">
        <v>9800000</v>
      </c>
      <c r="F37" s="111" t="s">
        <v>17</v>
      </c>
      <c r="G37" s="7"/>
      <c r="H37" s="247"/>
      <c r="I37" s="113"/>
      <c r="J37" s="231"/>
      <c r="K37" s="111"/>
      <c r="L37" s="215"/>
      <c r="M37" s="140"/>
      <c r="N37" s="89"/>
      <c r="O37" s="90"/>
      <c r="P37" s="70"/>
      <c r="Q37" s="71"/>
      <c r="R37" s="2"/>
      <c r="S37" s="71"/>
      <c r="T37" s="7"/>
      <c r="X37" s="94">
        <v>7180000</v>
      </c>
      <c r="Y37" s="113" t="s">
        <v>17</v>
      </c>
      <c r="AA37" s="94">
        <f>X37</f>
        <v>7180000</v>
      </c>
      <c r="AB37" s="113" t="s">
        <v>17</v>
      </c>
      <c r="AD37" s="70"/>
    </row>
    <row r="38" spans="1:30" x14ac:dyDescent="0.2">
      <c r="A38" s="479" t="s">
        <v>104</v>
      </c>
      <c r="B38" s="10"/>
      <c r="C38" s="94"/>
      <c r="D38" s="40"/>
      <c r="E38" s="94"/>
      <c r="F38" s="111"/>
      <c r="G38" s="7"/>
      <c r="H38" s="247"/>
      <c r="I38" s="111"/>
      <c r="J38" s="231"/>
      <c r="K38" s="111"/>
      <c r="L38" s="215"/>
      <c r="M38" s="140"/>
      <c r="N38" s="89"/>
      <c r="O38" s="90"/>
      <c r="P38" s="70"/>
      <c r="Q38" s="71"/>
      <c r="R38" s="2"/>
      <c r="S38" s="71"/>
      <c r="T38" s="7"/>
      <c r="X38" s="94">
        <v>1000000</v>
      </c>
      <c r="Y38" s="111" t="s">
        <v>13</v>
      </c>
      <c r="AA38" s="94"/>
      <c r="AB38" s="113"/>
    </row>
    <row r="39" spans="1:30" x14ac:dyDescent="0.2">
      <c r="A39" s="479" t="s">
        <v>270</v>
      </c>
      <c r="B39" s="10"/>
      <c r="C39" s="94"/>
      <c r="D39" s="40"/>
      <c r="E39" s="94">
        <v>5000000</v>
      </c>
      <c r="F39" s="111" t="s">
        <v>13</v>
      </c>
      <c r="G39" s="7"/>
      <c r="H39" s="247"/>
      <c r="I39" s="111"/>
      <c r="J39" s="231"/>
      <c r="K39" s="111"/>
      <c r="L39" s="215"/>
      <c r="M39" s="140"/>
      <c r="N39" s="89"/>
      <c r="O39" s="90"/>
      <c r="P39" s="70"/>
      <c r="Q39" s="71"/>
      <c r="R39" s="2"/>
      <c r="S39" s="71"/>
      <c r="T39" s="7"/>
      <c r="X39" s="94">
        <v>2220000</v>
      </c>
      <c r="Y39" s="111" t="s">
        <v>13</v>
      </c>
      <c r="AA39" s="94">
        <v>2420000</v>
      </c>
      <c r="AB39" s="113" t="s">
        <v>13</v>
      </c>
      <c r="AD39" s="70"/>
    </row>
    <row r="40" spans="1:30" x14ac:dyDescent="0.2">
      <c r="A40" s="479" t="s">
        <v>272</v>
      </c>
      <c r="B40" s="10"/>
      <c r="C40" s="94"/>
      <c r="D40" s="40"/>
      <c r="E40" s="94"/>
      <c r="F40" s="111"/>
      <c r="G40" s="7"/>
      <c r="H40" s="247"/>
      <c r="I40" s="111"/>
      <c r="J40" s="231"/>
      <c r="K40" s="111"/>
      <c r="L40" s="215"/>
      <c r="M40" s="140"/>
      <c r="N40" s="89"/>
      <c r="O40" s="90"/>
      <c r="P40" s="70"/>
      <c r="Q40" s="71"/>
      <c r="R40" s="2"/>
      <c r="S40" s="71"/>
      <c r="T40" s="7"/>
      <c r="X40" s="94">
        <v>350000</v>
      </c>
      <c r="Y40" s="111" t="s">
        <v>17</v>
      </c>
      <c r="AA40" s="94"/>
      <c r="AB40" s="113"/>
    </row>
    <row r="41" spans="1:30" x14ac:dyDescent="0.2">
      <c r="A41" s="479" t="s">
        <v>167</v>
      </c>
      <c r="B41" s="10"/>
      <c r="C41" s="94"/>
      <c r="D41" s="40"/>
      <c r="E41" s="94"/>
      <c r="F41" s="111"/>
      <c r="G41" s="7"/>
      <c r="H41" s="247">
        <v>315000</v>
      </c>
      <c r="I41" s="111" t="s">
        <v>13</v>
      </c>
      <c r="J41" s="231"/>
      <c r="K41" s="111"/>
      <c r="L41" s="215"/>
      <c r="M41" s="140"/>
      <c r="N41" s="89"/>
      <c r="O41" s="90"/>
      <c r="P41" s="70"/>
      <c r="Q41" s="71"/>
      <c r="R41" s="2"/>
      <c r="S41" s="71"/>
      <c r="T41" s="7"/>
      <c r="X41" s="94"/>
      <c r="Y41" s="111"/>
      <c r="AA41" s="94">
        <f>H41</f>
        <v>315000</v>
      </c>
      <c r="AB41" s="113" t="s">
        <v>13</v>
      </c>
      <c r="AD41" s="70"/>
    </row>
    <row r="42" spans="1:30" x14ac:dyDescent="0.2">
      <c r="A42" s="479" t="s">
        <v>168</v>
      </c>
      <c r="B42" s="10"/>
      <c r="C42" s="94"/>
      <c r="D42" s="40"/>
      <c r="E42" s="94"/>
      <c r="F42" s="111"/>
      <c r="G42" s="7"/>
      <c r="H42" s="247">
        <v>400000</v>
      </c>
      <c r="I42" s="111" t="s">
        <v>13</v>
      </c>
      <c r="J42" s="231"/>
      <c r="K42" s="111"/>
      <c r="L42" s="215"/>
      <c r="M42" s="140"/>
      <c r="N42" s="89"/>
      <c r="O42" s="90"/>
      <c r="P42" s="70"/>
      <c r="Q42" s="71"/>
      <c r="R42" s="2"/>
      <c r="S42" s="71"/>
      <c r="T42" s="7"/>
      <c r="X42" s="94">
        <v>400000</v>
      </c>
      <c r="Y42" s="111" t="s">
        <v>13</v>
      </c>
      <c r="AA42" s="94">
        <v>400000</v>
      </c>
      <c r="AB42" s="113" t="s">
        <v>13</v>
      </c>
      <c r="AD42" s="70"/>
    </row>
    <row r="43" spans="1:30" x14ac:dyDescent="0.2">
      <c r="A43" s="479" t="s">
        <v>273</v>
      </c>
      <c r="B43" s="10"/>
      <c r="C43" s="94"/>
      <c r="D43" s="40"/>
      <c r="E43" s="94"/>
      <c r="F43" s="111"/>
      <c r="G43" s="7"/>
      <c r="H43" s="247"/>
      <c r="I43" s="111"/>
      <c r="J43" s="231"/>
      <c r="K43" s="111"/>
      <c r="L43" s="215"/>
      <c r="M43" s="140"/>
      <c r="N43" s="89"/>
      <c r="O43" s="90"/>
      <c r="P43" s="70"/>
      <c r="Q43" s="71"/>
      <c r="R43" s="2"/>
      <c r="S43" s="71"/>
      <c r="T43" s="7"/>
      <c r="X43" s="112">
        <v>-325000</v>
      </c>
      <c r="Y43" s="111" t="s">
        <v>13</v>
      </c>
      <c r="AA43" s="112">
        <f>X43</f>
        <v>-325000</v>
      </c>
      <c r="AB43" s="113" t="s">
        <v>13</v>
      </c>
      <c r="AD43" s="70"/>
    </row>
    <row r="44" spans="1:30" x14ac:dyDescent="0.2">
      <c r="A44" s="479" t="s">
        <v>162</v>
      </c>
      <c r="B44" s="10"/>
      <c r="C44" s="94"/>
      <c r="D44" s="40"/>
      <c r="E44" s="94"/>
      <c r="F44" s="111"/>
      <c r="G44" s="7"/>
      <c r="H44" s="112">
        <v>-2199336</v>
      </c>
      <c r="I44" s="111" t="s">
        <v>13</v>
      </c>
      <c r="J44" s="231"/>
      <c r="K44" s="111"/>
      <c r="L44" s="215"/>
      <c r="M44" s="140"/>
      <c r="N44" s="89"/>
      <c r="O44" s="90"/>
      <c r="P44" s="70"/>
      <c r="Q44" s="71"/>
      <c r="R44" s="2"/>
      <c r="S44" s="71"/>
      <c r="T44" s="7"/>
      <c r="X44" s="112">
        <f>H44</f>
        <v>-2199336</v>
      </c>
      <c r="Y44" s="111" t="str">
        <f>I44</f>
        <v>R</v>
      </c>
      <c r="Z44" s="177" t="s">
        <v>214</v>
      </c>
      <c r="AA44" s="112">
        <f>X44</f>
        <v>-2199336</v>
      </c>
      <c r="AB44" s="113" t="s">
        <v>13</v>
      </c>
      <c r="AC44" s="177" t="s">
        <v>214</v>
      </c>
      <c r="AD44" s="70"/>
    </row>
    <row r="45" spans="1:30" x14ac:dyDescent="0.2">
      <c r="A45" s="479" t="s">
        <v>105</v>
      </c>
      <c r="B45" s="10"/>
      <c r="C45" s="94"/>
      <c r="D45" s="40"/>
      <c r="E45" s="94"/>
      <c r="F45" s="111"/>
      <c r="G45" s="7"/>
      <c r="H45" s="112">
        <v>-3618482</v>
      </c>
      <c r="I45" s="111" t="s">
        <v>13</v>
      </c>
      <c r="J45" s="231"/>
      <c r="K45" s="111"/>
      <c r="L45" s="215"/>
      <c r="M45" s="140"/>
      <c r="N45" s="89"/>
      <c r="O45" s="90"/>
      <c r="P45" s="70"/>
      <c r="Q45" s="71"/>
      <c r="R45" s="2"/>
      <c r="S45" s="71"/>
      <c r="T45" s="7"/>
      <c r="X45" s="112">
        <f>H45</f>
        <v>-3618482</v>
      </c>
      <c r="Y45" s="111" t="str">
        <f>I45</f>
        <v>R</v>
      </c>
      <c r="Z45" s="177" t="s">
        <v>214</v>
      </c>
      <c r="AA45" s="112">
        <f>X45</f>
        <v>-3618482</v>
      </c>
      <c r="AB45" s="113" t="s">
        <v>13</v>
      </c>
      <c r="AC45" s="177" t="s">
        <v>214</v>
      </c>
      <c r="AD45" s="70"/>
    </row>
    <row r="46" spans="1:30" x14ac:dyDescent="0.2">
      <c r="A46" s="479" t="s">
        <v>111</v>
      </c>
      <c r="B46" s="10"/>
      <c r="C46" s="94"/>
      <c r="D46" s="40"/>
      <c r="E46" s="94"/>
      <c r="F46" s="111"/>
      <c r="G46" s="7"/>
      <c r="H46" s="112">
        <v>-27413328</v>
      </c>
      <c r="I46" s="111" t="s">
        <v>13</v>
      </c>
      <c r="J46" s="231"/>
      <c r="K46" s="111"/>
      <c r="L46" s="215"/>
      <c r="M46" s="140"/>
      <c r="N46" s="89"/>
      <c r="O46" s="90"/>
      <c r="P46" s="70"/>
      <c r="Q46" s="71"/>
      <c r="R46" s="2"/>
      <c r="S46" s="71"/>
      <c r="T46" s="7"/>
      <c r="X46" s="112">
        <v>-6442382</v>
      </c>
      <c r="Y46" s="111" t="s">
        <v>17</v>
      </c>
      <c r="Z46" s="177" t="s">
        <v>214</v>
      </c>
      <c r="AA46" s="112">
        <f>X46</f>
        <v>-6442382</v>
      </c>
      <c r="AB46" s="113" t="s">
        <v>17</v>
      </c>
      <c r="AC46" s="177" t="s">
        <v>214</v>
      </c>
      <c r="AD46" s="70"/>
    </row>
    <row r="47" spans="1:30" x14ac:dyDescent="0.2">
      <c r="A47" s="479" t="s">
        <v>192</v>
      </c>
      <c r="B47" s="10"/>
      <c r="C47" s="94"/>
      <c r="D47" s="40"/>
      <c r="E47" s="94"/>
      <c r="F47" s="111"/>
      <c r="G47" s="7"/>
      <c r="H47" s="112"/>
      <c r="I47" s="111"/>
      <c r="J47" s="220"/>
      <c r="K47" s="111"/>
      <c r="L47" s="396"/>
      <c r="M47" s="140"/>
      <c r="N47" s="89"/>
      <c r="O47" s="90"/>
      <c r="P47" s="70"/>
      <c r="Q47" s="71"/>
      <c r="R47" s="2"/>
      <c r="S47" s="71"/>
      <c r="T47" s="7"/>
      <c r="X47" s="112">
        <v>-5000000</v>
      </c>
      <c r="Y47" s="111" t="s">
        <v>13</v>
      </c>
      <c r="Z47" s="177" t="s">
        <v>214</v>
      </c>
      <c r="AA47" s="112">
        <f>X47</f>
        <v>-5000000</v>
      </c>
      <c r="AB47" s="111" t="s">
        <v>13</v>
      </c>
      <c r="AC47" s="177" t="s">
        <v>214</v>
      </c>
      <c r="AD47" s="70"/>
    </row>
    <row r="48" spans="1:30" x14ac:dyDescent="0.2">
      <c r="A48" s="479" t="s">
        <v>193</v>
      </c>
      <c r="B48" s="10"/>
      <c r="C48" s="94"/>
      <c r="D48" s="40"/>
      <c r="E48" s="94"/>
      <c r="F48" s="111"/>
      <c r="G48" s="7"/>
      <c r="H48" s="112"/>
      <c r="I48" s="111"/>
      <c r="J48" s="220"/>
      <c r="K48" s="111"/>
      <c r="L48" s="396"/>
      <c r="M48" s="140"/>
      <c r="N48" s="89"/>
      <c r="O48" s="90"/>
      <c r="P48" s="70"/>
      <c r="Q48" s="71"/>
      <c r="R48" s="2"/>
      <c r="S48" s="71"/>
      <c r="T48" s="7"/>
      <c r="X48" s="112">
        <v>-350000</v>
      </c>
      <c r="Y48" s="111" t="s">
        <v>13</v>
      </c>
      <c r="Z48" s="177" t="s">
        <v>214</v>
      </c>
      <c r="AA48" s="112"/>
      <c r="AB48" s="111"/>
    </row>
    <row r="49" spans="1:30" x14ac:dyDescent="0.2">
      <c r="A49" s="479" t="s">
        <v>302</v>
      </c>
      <c r="B49" s="10"/>
      <c r="C49" s="94"/>
      <c r="D49" s="40"/>
      <c r="E49" s="94"/>
      <c r="F49" s="111"/>
      <c r="G49" s="7"/>
      <c r="H49" s="112"/>
      <c r="I49" s="111"/>
      <c r="J49" s="220"/>
      <c r="K49" s="111"/>
      <c r="L49" s="396"/>
      <c r="M49" s="140"/>
      <c r="N49" s="89"/>
      <c r="O49" s="90"/>
      <c r="P49" s="70"/>
      <c r="Q49" s="71"/>
      <c r="R49" s="2"/>
      <c r="S49" s="71"/>
      <c r="T49" s="7"/>
      <c r="X49" s="112"/>
      <c r="Y49" s="111"/>
      <c r="Z49" s="177"/>
      <c r="AA49" s="112">
        <v>-2000000</v>
      </c>
      <c r="AB49" s="111" t="s">
        <v>17</v>
      </c>
      <c r="AC49" s="177" t="s">
        <v>214</v>
      </c>
      <c r="AD49" s="70"/>
    </row>
    <row r="50" spans="1:30" ht="7.9" customHeight="1" x14ac:dyDescent="0.2">
      <c r="A50" s="479"/>
      <c r="B50" s="119"/>
      <c r="C50" s="94"/>
      <c r="D50" s="42"/>
      <c r="E50" s="94"/>
      <c r="F50" s="111"/>
      <c r="G50" s="7"/>
      <c r="H50" s="94"/>
      <c r="I50" s="111"/>
      <c r="J50" s="219"/>
      <c r="K50" s="111"/>
      <c r="L50" s="67"/>
      <c r="M50" s="111"/>
      <c r="N50" s="70"/>
      <c r="O50" s="77"/>
      <c r="P50" s="70"/>
      <c r="Q50" s="67"/>
      <c r="R50" s="2"/>
      <c r="S50" s="67"/>
      <c r="T50" s="2"/>
      <c r="V50" s="60"/>
      <c r="W50" s="177"/>
      <c r="X50" s="94"/>
      <c r="Y50" s="111"/>
      <c r="AA50" s="94"/>
      <c r="AB50" s="111"/>
    </row>
    <row r="51" spans="1:30" ht="4.5" customHeight="1" x14ac:dyDescent="0.2">
      <c r="A51" s="480"/>
      <c r="B51" s="121"/>
      <c r="C51" s="95"/>
      <c r="D51" s="349"/>
      <c r="E51" s="95"/>
      <c r="F51" s="118"/>
      <c r="G51" s="7"/>
      <c r="H51" s="95"/>
      <c r="I51" s="118"/>
      <c r="J51" s="224"/>
      <c r="K51" s="110"/>
      <c r="L51" s="104"/>
      <c r="M51" s="132"/>
      <c r="N51" s="88"/>
      <c r="O51" s="75"/>
      <c r="P51" s="79"/>
      <c r="Q51" s="73"/>
      <c r="R51" s="38"/>
      <c r="S51" s="73"/>
      <c r="T51" s="38"/>
      <c r="X51" s="95"/>
      <c r="Y51" s="118"/>
      <c r="AA51" s="95"/>
      <c r="AB51" s="118"/>
    </row>
    <row r="52" spans="1:30" x14ac:dyDescent="0.2">
      <c r="A52" s="481" t="s">
        <v>4</v>
      </c>
      <c r="B52" s="4"/>
      <c r="C52" s="115">
        <f>SUM(C12:C51)</f>
        <v>35063034</v>
      </c>
      <c r="D52" s="40"/>
      <c r="E52" s="115">
        <f>SUM(E12:E51)</f>
        <v>98109426</v>
      </c>
      <c r="F52" s="218"/>
      <c r="G52" s="235"/>
      <c r="H52" s="115">
        <f>SUM(H12:H51)</f>
        <v>30383702</v>
      </c>
      <c r="I52" s="218"/>
      <c r="J52" s="230"/>
      <c r="L52" s="133"/>
      <c r="M52" s="134"/>
      <c r="N52" s="131"/>
      <c r="O52" s="62"/>
      <c r="Q52" s="1">
        <f>SUM(Q12:Q51)</f>
        <v>0</v>
      </c>
      <c r="R52" s="2"/>
      <c r="S52" s="1">
        <f>SUM(S12:S51)</f>
        <v>0</v>
      </c>
      <c r="T52" s="2"/>
      <c r="W52" s="305"/>
      <c r="X52" s="115">
        <f>SUM(X12:X51)</f>
        <v>43382342</v>
      </c>
      <c r="Y52" s="218"/>
      <c r="AA52" s="15">
        <f>SUM(AA12:AA51)</f>
        <v>38665195</v>
      </c>
      <c r="AB52" s="482"/>
    </row>
    <row r="53" spans="1:30" ht="6" customHeight="1" x14ac:dyDescent="0.2">
      <c r="A53" s="483"/>
      <c r="B53" s="4"/>
      <c r="C53" s="6"/>
      <c r="D53" s="40"/>
      <c r="E53" s="6"/>
      <c r="F53" s="7"/>
      <c r="G53" s="7"/>
      <c r="H53" s="6"/>
      <c r="I53" s="7"/>
      <c r="J53" s="6"/>
      <c r="L53" s="6"/>
      <c r="W53" s="178"/>
      <c r="Z53" s="178"/>
    </row>
    <row r="54" spans="1:30" x14ac:dyDescent="0.2">
      <c r="A54" s="469" t="s">
        <v>303</v>
      </c>
      <c r="B54" s="4"/>
      <c r="C54" s="33"/>
      <c r="D54" s="350"/>
      <c r="E54" s="33"/>
      <c r="F54" s="116"/>
      <c r="G54" s="237"/>
      <c r="H54" s="33"/>
      <c r="I54" s="116"/>
      <c r="J54" s="33"/>
      <c r="L54" s="33"/>
      <c r="W54" s="178"/>
    </row>
    <row r="55" spans="1:30" ht="8.4499999999999993" customHeight="1" x14ac:dyDescent="0.2">
      <c r="A55" s="484"/>
      <c r="B55" s="119"/>
      <c r="C55" s="205"/>
      <c r="D55" s="41"/>
      <c r="E55" s="205"/>
      <c r="F55" s="311"/>
      <c r="G55" s="237"/>
      <c r="H55" s="205"/>
      <c r="I55" s="311"/>
      <c r="J55" s="309"/>
      <c r="K55" s="107"/>
      <c r="L55" s="135"/>
      <c r="M55" s="107"/>
      <c r="N55" s="72"/>
      <c r="O55" s="69"/>
      <c r="P55" s="70"/>
      <c r="Q55" s="80"/>
      <c r="R55" s="9"/>
      <c r="S55" s="80"/>
      <c r="T55" s="9"/>
      <c r="W55" s="178"/>
      <c r="X55" s="315"/>
      <c r="Y55" s="311"/>
      <c r="AA55" s="315"/>
      <c r="AB55" s="311"/>
    </row>
    <row r="56" spans="1:30" ht="12.75" customHeight="1" x14ac:dyDescent="0.2">
      <c r="A56" s="484" t="s">
        <v>169</v>
      </c>
      <c r="B56" s="4"/>
      <c r="C56" s="306"/>
      <c r="D56" s="350"/>
      <c r="E56" s="124"/>
      <c r="F56" s="226"/>
      <c r="G56" s="237"/>
      <c r="H56" s="437">
        <v>-13159778</v>
      </c>
      <c r="I56" s="226" t="s">
        <v>13</v>
      </c>
      <c r="J56" s="310"/>
      <c r="K56" s="129"/>
      <c r="L56" s="307"/>
      <c r="M56" s="129"/>
      <c r="N56" s="81"/>
      <c r="O56" s="69"/>
      <c r="P56" s="70"/>
      <c r="Q56" s="308"/>
      <c r="R56" s="9"/>
      <c r="S56" s="308"/>
      <c r="T56" s="9"/>
      <c r="W56" s="178"/>
      <c r="X56" s="437"/>
      <c r="Y56" s="226"/>
      <c r="AA56" s="437">
        <v>-3239205</v>
      </c>
      <c r="AB56" s="226" t="s">
        <v>13</v>
      </c>
      <c r="AD56" s="70"/>
    </row>
    <row r="57" spans="1:30" ht="12.75" customHeight="1" x14ac:dyDescent="0.2">
      <c r="A57" s="484" t="s">
        <v>274</v>
      </c>
      <c r="B57" s="4"/>
      <c r="C57" s="306"/>
      <c r="D57" s="350"/>
      <c r="E57" s="124"/>
      <c r="F57" s="226"/>
      <c r="G57" s="237"/>
      <c r="H57" s="437"/>
      <c r="I57" s="226"/>
      <c r="J57" s="310"/>
      <c r="K57" s="129"/>
      <c r="L57" s="307"/>
      <c r="M57" s="129"/>
      <c r="N57" s="81"/>
      <c r="O57" s="69"/>
      <c r="P57" s="70"/>
      <c r="Q57" s="308"/>
      <c r="R57" s="9"/>
      <c r="S57" s="308"/>
      <c r="T57" s="9"/>
      <c r="W57" s="178"/>
      <c r="X57" s="442">
        <v>1000000</v>
      </c>
      <c r="Y57" s="226" t="s">
        <v>17</v>
      </c>
      <c r="AA57" s="124">
        <f>X57</f>
        <v>1000000</v>
      </c>
      <c r="AB57" s="226" t="s">
        <v>17</v>
      </c>
      <c r="AD57" s="70"/>
    </row>
    <row r="58" spans="1:30" ht="12.75" customHeight="1" x14ac:dyDescent="0.2">
      <c r="A58" s="484" t="s">
        <v>304</v>
      </c>
      <c r="B58" s="4"/>
      <c r="C58" s="306"/>
      <c r="D58" s="350"/>
      <c r="E58" s="124"/>
      <c r="F58" s="226"/>
      <c r="G58" s="237"/>
      <c r="H58" s="437"/>
      <c r="I58" s="226"/>
      <c r="J58" s="310"/>
      <c r="K58" s="129"/>
      <c r="L58" s="307"/>
      <c r="M58" s="129"/>
      <c r="N58" s="81"/>
      <c r="O58" s="69"/>
      <c r="P58" s="70"/>
      <c r="Q58" s="308"/>
      <c r="R58" s="9"/>
      <c r="S58" s="308"/>
      <c r="T58" s="9"/>
      <c r="W58" s="178"/>
      <c r="X58" s="442">
        <v>2001118</v>
      </c>
      <c r="Y58" s="226" t="s">
        <v>13</v>
      </c>
      <c r="Z58" s="177" t="s">
        <v>221</v>
      </c>
      <c r="AA58" s="124">
        <f>X58</f>
        <v>2001118</v>
      </c>
      <c r="AB58" s="226" t="s">
        <v>13</v>
      </c>
      <c r="AC58" s="177" t="s">
        <v>221</v>
      </c>
      <c r="AD58" s="70"/>
    </row>
    <row r="59" spans="1:30" ht="12.75" customHeight="1" x14ac:dyDescent="0.2">
      <c r="A59" s="484" t="s">
        <v>275</v>
      </c>
      <c r="B59" s="4"/>
      <c r="C59" s="306"/>
      <c r="D59" s="350"/>
      <c r="E59" s="124"/>
      <c r="F59" s="226"/>
      <c r="G59" s="237"/>
      <c r="H59" s="437"/>
      <c r="I59" s="226"/>
      <c r="J59" s="310"/>
      <c r="K59" s="129"/>
      <c r="L59" s="307"/>
      <c r="M59" s="129"/>
      <c r="N59" s="81"/>
      <c r="O59" s="69"/>
      <c r="P59" s="70"/>
      <c r="Q59" s="308"/>
      <c r="R59" s="9"/>
      <c r="S59" s="308"/>
      <c r="T59" s="9"/>
      <c r="W59" s="178"/>
      <c r="X59" s="442">
        <v>200000</v>
      </c>
      <c r="Y59" s="226" t="s">
        <v>17</v>
      </c>
      <c r="AA59" s="124">
        <f>X59</f>
        <v>200000</v>
      </c>
      <c r="AB59" s="226" t="s">
        <v>17</v>
      </c>
      <c r="AD59" s="70"/>
    </row>
    <row r="60" spans="1:30" ht="12.75" customHeight="1" x14ac:dyDescent="0.2">
      <c r="A60" s="484" t="s">
        <v>305</v>
      </c>
      <c r="B60" s="4"/>
      <c r="C60" s="306"/>
      <c r="D60" s="350"/>
      <c r="E60" s="124"/>
      <c r="F60" s="226"/>
      <c r="G60" s="237"/>
      <c r="H60" s="437"/>
      <c r="I60" s="226"/>
      <c r="J60" s="310"/>
      <c r="K60" s="129"/>
      <c r="L60" s="307"/>
      <c r="M60" s="129"/>
      <c r="N60" s="81"/>
      <c r="O60" s="69"/>
      <c r="P60" s="70"/>
      <c r="Q60" s="308"/>
      <c r="R60" s="9"/>
      <c r="S60" s="308"/>
      <c r="T60" s="9"/>
      <c r="W60" s="178"/>
      <c r="X60" s="442">
        <v>250000</v>
      </c>
      <c r="Y60" s="226" t="s">
        <v>13</v>
      </c>
      <c r="AA60" s="124">
        <v>250000</v>
      </c>
      <c r="AB60" s="226" t="s">
        <v>13</v>
      </c>
      <c r="AD60" s="70"/>
    </row>
    <row r="61" spans="1:30" ht="12.75" customHeight="1" x14ac:dyDescent="0.2">
      <c r="A61" s="484" t="s">
        <v>175</v>
      </c>
      <c r="B61" s="4"/>
      <c r="C61" s="306"/>
      <c r="D61" s="350"/>
      <c r="E61" s="124"/>
      <c r="F61" s="226"/>
      <c r="G61" s="237"/>
      <c r="H61" s="124">
        <v>18753007</v>
      </c>
      <c r="I61" s="226" t="s">
        <v>17</v>
      </c>
      <c r="J61" s="310"/>
      <c r="K61" s="129"/>
      <c r="L61" s="307"/>
      <c r="M61" s="129"/>
      <c r="N61" s="81"/>
      <c r="O61" s="69"/>
      <c r="P61" s="70"/>
      <c r="Q61" s="308"/>
      <c r="R61" s="9"/>
      <c r="S61" s="308"/>
      <c r="T61" s="9"/>
      <c r="W61" s="178"/>
      <c r="X61" s="442">
        <v>10000000</v>
      </c>
      <c r="Y61" s="226" t="s">
        <v>13</v>
      </c>
      <c r="AA61" s="124">
        <v>19000000</v>
      </c>
      <c r="AB61" s="226" t="s">
        <v>17</v>
      </c>
      <c r="AD61" s="70"/>
    </row>
    <row r="62" spans="1:30" ht="12.75" customHeight="1" x14ac:dyDescent="0.2">
      <c r="A62" s="484" t="s">
        <v>106</v>
      </c>
      <c r="B62" s="4"/>
      <c r="C62" s="306"/>
      <c r="D62" s="350"/>
      <c r="E62" s="124"/>
      <c r="F62" s="226"/>
      <c r="G62" s="237"/>
      <c r="H62" s="124">
        <v>300000</v>
      </c>
      <c r="I62" s="226" t="s">
        <v>17</v>
      </c>
      <c r="J62" s="310"/>
      <c r="K62" s="129"/>
      <c r="L62" s="307"/>
      <c r="M62" s="129"/>
      <c r="N62" s="81"/>
      <c r="O62" s="69"/>
      <c r="P62" s="70"/>
      <c r="Q62" s="308"/>
      <c r="R62" s="9"/>
      <c r="S62" s="308"/>
      <c r="T62" s="9"/>
      <c r="W62" s="178"/>
      <c r="X62" s="442">
        <v>300000</v>
      </c>
      <c r="Y62" s="226" t="s">
        <v>17</v>
      </c>
      <c r="AA62" s="124">
        <v>300000</v>
      </c>
      <c r="AB62" s="226" t="s">
        <v>17</v>
      </c>
      <c r="AD62" s="70"/>
    </row>
    <row r="63" spans="1:30" ht="12.75" customHeight="1" x14ac:dyDescent="0.2">
      <c r="A63" s="484" t="s">
        <v>277</v>
      </c>
      <c r="B63" s="4"/>
      <c r="C63" s="306"/>
      <c r="D63" s="350"/>
      <c r="E63" s="124"/>
      <c r="F63" s="226"/>
      <c r="G63" s="237"/>
      <c r="H63" s="124"/>
      <c r="I63" s="226"/>
      <c r="J63" s="310"/>
      <c r="K63" s="129"/>
      <c r="L63" s="307"/>
      <c r="M63" s="129"/>
      <c r="N63" s="81"/>
      <c r="O63" s="69"/>
      <c r="P63" s="70"/>
      <c r="Q63" s="308"/>
      <c r="R63" s="9"/>
      <c r="S63" s="308"/>
      <c r="T63" s="9"/>
      <c r="W63" s="178"/>
      <c r="X63" s="442">
        <v>200000</v>
      </c>
      <c r="Y63" s="226" t="s">
        <v>13</v>
      </c>
      <c r="AA63" s="124">
        <f>X63</f>
        <v>200000</v>
      </c>
      <c r="AB63" s="226" t="s">
        <v>13</v>
      </c>
      <c r="AD63" s="70"/>
    </row>
    <row r="64" spans="1:30" ht="12.75" customHeight="1" x14ac:dyDescent="0.2">
      <c r="A64" s="484" t="s">
        <v>306</v>
      </c>
      <c r="B64" s="4"/>
      <c r="C64" s="306"/>
      <c r="D64" s="350"/>
      <c r="E64" s="124"/>
      <c r="F64" s="226"/>
      <c r="G64" s="237"/>
      <c r="H64" s="124">
        <v>200000</v>
      </c>
      <c r="I64" s="226" t="s">
        <v>13</v>
      </c>
      <c r="J64" s="310"/>
      <c r="K64" s="129"/>
      <c r="L64" s="307"/>
      <c r="M64" s="129"/>
      <c r="N64" s="81"/>
      <c r="O64" s="69"/>
      <c r="P64" s="70"/>
      <c r="Q64" s="308"/>
      <c r="R64" s="9"/>
      <c r="S64" s="308"/>
      <c r="T64" s="9"/>
      <c r="W64" s="178"/>
      <c r="X64" s="437"/>
      <c r="Y64" s="226"/>
      <c r="AA64" s="124">
        <v>200000</v>
      </c>
      <c r="AB64" s="226" t="s">
        <v>13</v>
      </c>
      <c r="AD64" s="70"/>
    </row>
    <row r="65" spans="1:30" ht="12.75" customHeight="1" x14ac:dyDescent="0.2">
      <c r="A65" s="484" t="s">
        <v>276</v>
      </c>
      <c r="B65" s="4"/>
      <c r="C65" s="306"/>
      <c r="D65" s="350"/>
      <c r="E65" s="124"/>
      <c r="F65" s="226"/>
      <c r="G65" s="237"/>
      <c r="H65" s="124"/>
      <c r="I65" s="226"/>
      <c r="J65" s="310"/>
      <c r="K65" s="129"/>
      <c r="L65" s="307"/>
      <c r="M65" s="129"/>
      <c r="N65" s="81"/>
      <c r="O65" s="69"/>
      <c r="P65" s="70"/>
      <c r="Q65" s="308"/>
      <c r="R65" s="9"/>
      <c r="S65" s="308"/>
      <c r="T65" s="9"/>
      <c r="W65" s="178"/>
      <c r="X65" s="124">
        <v>620000</v>
      </c>
      <c r="Y65" s="226" t="s">
        <v>13</v>
      </c>
      <c r="AA65" s="437"/>
      <c r="AB65" s="226"/>
    </row>
    <row r="66" spans="1:30" ht="12.75" customHeight="1" x14ac:dyDescent="0.2">
      <c r="A66" s="484" t="s">
        <v>107</v>
      </c>
      <c r="B66" s="4"/>
      <c r="C66" s="306"/>
      <c r="D66" s="350"/>
      <c r="E66" s="124"/>
      <c r="F66" s="226"/>
      <c r="G66" s="237"/>
      <c r="H66" s="124">
        <v>300000</v>
      </c>
      <c r="I66" s="226" t="s">
        <v>13</v>
      </c>
      <c r="J66" s="310"/>
      <c r="K66" s="129"/>
      <c r="L66" s="307"/>
      <c r="M66" s="129"/>
      <c r="N66" s="81"/>
      <c r="O66" s="69"/>
      <c r="P66" s="70"/>
      <c r="Q66" s="308"/>
      <c r="R66" s="9"/>
      <c r="S66" s="308"/>
      <c r="T66" s="9"/>
      <c r="W66" s="178"/>
      <c r="X66" s="442">
        <v>300000</v>
      </c>
      <c r="Y66" s="226" t="s">
        <v>13</v>
      </c>
      <c r="AA66" s="124">
        <f>X66</f>
        <v>300000</v>
      </c>
      <c r="AB66" s="226" t="s">
        <v>13</v>
      </c>
      <c r="AD66" s="70"/>
    </row>
    <row r="67" spans="1:30" ht="12.75" customHeight="1" x14ac:dyDescent="0.2">
      <c r="A67" s="484" t="s">
        <v>170</v>
      </c>
      <c r="B67" s="4"/>
      <c r="C67" s="306"/>
      <c r="D67" s="350"/>
      <c r="E67" s="124"/>
      <c r="F67" s="226"/>
      <c r="G67" s="237"/>
      <c r="H67" s="124">
        <v>245000</v>
      </c>
      <c r="I67" s="226" t="s">
        <v>13</v>
      </c>
      <c r="J67" s="310"/>
      <c r="K67" s="129"/>
      <c r="L67" s="307"/>
      <c r="M67" s="129"/>
      <c r="N67" s="81"/>
      <c r="O67" s="69"/>
      <c r="P67" s="70"/>
      <c r="Q67" s="308"/>
      <c r="R67" s="9"/>
      <c r="S67" s="308"/>
      <c r="T67" s="9"/>
      <c r="W67" s="178"/>
      <c r="X67" s="442">
        <v>245000</v>
      </c>
      <c r="Y67" s="226" t="s">
        <v>13</v>
      </c>
      <c r="AA67" s="124">
        <f>X67</f>
        <v>245000</v>
      </c>
      <c r="AB67" s="226" t="s">
        <v>13</v>
      </c>
      <c r="AD67" s="70"/>
    </row>
    <row r="68" spans="1:30" ht="12.75" customHeight="1" x14ac:dyDescent="0.2">
      <c r="A68" s="484" t="s">
        <v>114</v>
      </c>
      <c r="B68" s="4"/>
      <c r="C68" s="306"/>
      <c r="D68" s="350"/>
      <c r="E68" s="124"/>
      <c r="F68" s="226"/>
      <c r="G68" s="237"/>
      <c r="H68" s="124">
        <v>300000</v>
      </c>
      <c r="I68" s="226" t="s">
        <v>17</v>
      </c>
      <c r="J68" s="310"/>
      <c r="K68" s="129"/>
      <c r="L68" s="307"/>
      <c r="M68" s="129"/>
      <c r="N68" s="81"/>
      <c r="O68" s="69"/>
      <c r="P68" s="70"/>
      <c r="Q68" s="308"/>
      <c r="R68" s="9"/>
      <c r="S68" s="308"/>
      <c r="T68" s="9"/>
      <c r="W68" s="178"/>
      <c r="X68" s="437"/>
      <c r="Y68" s="226"/>
      <c r="AA68" s="437"/>
      <c r="AB68" s="226"/>
    </row>
    <row r="69" spans="1:30" ht="12.75" customHeight="1" x14ac:dyDescent="0.2">
      <c r="A69" s="484" t="s">
        <v>177</v>
      </c>
      <c r="B69" s="4"/>
      <c r="C69" s="306"/>
      <c r="D69" s="350"/>
      <c r="E69" s="124"/>
      <c r="F69" s="226"/>
      <c r="G69" s="237"/>
      <c r="H69" s="124">
        <v>432644</v>
      </c>
      <c r="I69" s="226" t="s">
        <v>13</v>
      </c>
      <c r="J69" s="310"/>
      <c r="K69" s="129"/>
      <c r="L69" s="307"/>
      <c r="M69" s="129"/>
      <c r="N69" s="81"/>
      <c r="O69" s="69"/>
      <c r="P69" s="70"/>
      <c r="Q69" s="308"/>
      <c r="R69" s="9"/>
      <c r="S69" s="308"/>
      <c r="T69" s="9"/>
      <c r="W69" s="178"/>
      <c r="X69" s="437"/>
      <c r="Y69" s="226"/>
      <c r="AA69" s="437"/>
      <c r="AB69" s="226"/>
    </row>
    <row r="70" spans="1:30" ht="12.75" customHeight="1" x14ac:dyDescent="0.2">
      <c r="A70" s="484" t="s">
        <v>194</v>
      </c>
      <c r="B70" s="4"/>
      <c r="C70" s="306"/>
      <c r="D70" s="350"/>
      <c r="E70" s="124"/>
      <c r="F70" s="226"/>
      <c r="G70" s="237"/>
      <c r="H70" s="124"/>
      <c r="I70" s="226"/>
      <c r="J70" s="310"/>
      <c r="K70" s="129"/>
      <c r="L70" s="307"/>
      <c r="M70" s="129"/>
      <c r="N70" s="81"/>
      <c r="O70" s="69"/>
      <c r="P70" s="70"/>
      <c r="Q70" s="308"/>
      <c r="R70" s="9"/>
      <c r="S70" s="308"/>
      <c r="T70" s="9"/>
      <c r="W70" s="178"/>
      <c r="X70" s="442">
        <v>921583</v>
      </c>
      <c r="Y70" s="226" t="s">
        <v>13</v>
      </c>
      <c r="AA70" s="124">
        <v>700000</v>
      </c>
      <c r="AB70" s="226" t="s">
        <v>13</v>
      </c>
      <c r="AD70" s="70"/>
    </row>
    <row r="71" spans="1:30" ht="12.75" customHeight="1" x14ac:dyDescent="0.2">
      <c r="A71" s="484" t="s">
        <v>195</v>
      </c>
      <c r="B71" s="4"/>
      <c r="C71" s="306"/>
      <c r="D71" s="350"/>
      <c r="E71" s="124"/>
      <c r="F71" s="226"/>
      <c r="G71" s="237"/>
      <c r="H71" s="124"/>
      <c r="I71" s="226"/>
      <c r="J71" s="310"/>
      <c r="K71" s="129"/>
      <c r="L71" s="307"/>
      <c r="M71" s="129"/>
      <c r="N71" s="81"/>
      <c r="O71" s="69"/>
      <c r="P71" s="70"/>
      <c r="Q71" s="308"/>
      <c r="R71" s="9"/>
      <c r="S71" s="308"/>
      <c r="T71" s="9"/>
      <c r="W71" s="178"/>
      <c r="X71" s="437">
        <f>-183025-177081-66121-98998</f>
        <v>-525225</v>
      </c>
      <c r="Y71" s="226" t="s">
        <v>13</v>
      </c>
      <c r="AA71" s="437">
        <f>-177081-59988-111042-66121-130254-98998</f>
        <v>-643484</v>
      </c>
      <c r="AB71" s="226" t="s">
        <v>13</v>
      </c>
      <c r="AD71" s="70"/>
    </row>
    <row r="72" spans="1:30" ht="12.75" customHeight="1" x14ac:dyDescent="0.2">
      <c r="A72" s="484" t="s">
        <v>196</v>
      </c>
      <c r="B72" s="4"/>
      <c r="C72" s="306"/>
      <c r="D72" s="350"/>
      <c r="E72" s="124"/>
      <c r="F72" s="226"/>
      <c r="G72" s="237"/>
      <c r="H72" s="124"/>
      <c r="I72" s="226"/>
      <c r="J72" s="310"/>
      <c r="K72" s="129"/>
      <c r="L72" s="307"/>
      <c r="M72" s="129"/>
      <c r="N72" s="81"/>
      <c r="O72" s="69"/>
      <c r="P72" s="70"/>
      <c r="Q72" s="308"/>
      <c r="R72" s="9"/>
      <c r="S72" s="308"/>
      <c r="T72" s="9"/>
      <c r="W72" s="178"/>
      <c r="X72" s="437">
        <v>-71358</v>
      </c>
      <c r="Y72" s="226" t="s">
        <v>13</v>
      </c>
      <c r="AA72" s="437">
        <v>-71358</v>
      </c>
      <c r="AB72" s="226" t="s">
        <v>13</v>
      </c>
      <c r="AD72" s="70"/>
    </row>
    <row r="73" spans="1:30" ht="12.75" customHeight="1" x14ac:dyDescent="0.2">
      <c r="A73" s="484" t="s">
        <v>108</v>
      </c>
      <c r="B73" s="4"/>
      <c r="C73" s="306"/>
      <c r="D73" s="350"/>
      <c r="E73" s="124"/>
      <c r="F73" s="226"/>
      <c r="G73" s="237"/>
      <c r="H73" s="485" t="s">
        <v>307</v>
      </c>
      <c r="I73" s="226" t="s">
        <v>13</v>
      </c>
      <c r="J73" s="310"/>
      <c r="K73" s="129"/>
      <c r="L73" s="307"/>
      <c r="M73" s="129"/>
      <c r="N73" s="81"/>
      <c r="O73" s="69"/>
      <c r="P73" s="70"/>
      <c r="Q73" s="308"/>
      <c r="R73" s="9"/>
      <c r="S73" s="308"/>
      <c r="T73" s="9"/>
      <c r="W73" s="178"/>
      <c r="X73" s="437"/>
      <c r="Y73" s="226"/>
      <c r="AA73" s="485" t="s">
        <v>307</v>
      </c>
      <c r="AB73" s="226" t="s">
        <v>13</v>
      </c>
      <c r="AD73" s="70"/>
    </row>
    <row r="74" spans="1:30" ht="12.75" customHeight="1" x14ac:dyDescent="0.2">
      <c r="A74" s="484" t="s">
        <v>178</v>
      </c>
      <c r="B74" s="4"/>
      <c r="C74" s="306"/>
      <c r="D74" s="350"/>
      <c r="E74" s="124"/>
      <c r="F74" s="226"/>
      <c r="G74" s="237"/>
      <c r="H74" s="485" t="s">
        <v>307</v>
      </c>
      <c r="I74" s="226" t="s">
        <v>13</v>
      </c>
      <c r="J74" s="310"/>
      <c r="K74" s="129"/>
      <c r="L74" s="307"/>
      <c r="M74" s="129"/>
      <c r="N74" s="81"/>
      <c r="O74" s="69"/>
      <c r="P74" s="70"/>
      <c r="Q74" s="308"/>
      <c r="R74" s="9"/>
      <c r="S74" s="308"/>
      <c r="T74" s="9"/>
      <c r="W74" s="178"/>
      <c r="X74" s="437"/>
      <c r="Y74" s="226"/>
      <c r="AA74" s="437"/>
      <c r="AB74" s="226"/>
    </row>
    <row r="75" spans="1:30" ht="12.75" customHeight="1" x14ac:dyDescent="0.2">
      <c r="A75" s="484" t="s">
        <v>179</v>
      </c>
      <c r="B75" s="4"/>
      <c r="C75" s="306"/>
      <c r="D75" s="350"/>
      <c r="E75" s="124"/>
      <c r="F75" s="226"/>
      <c r="G75" s="237"/>
      <c r="H75" s="437">
        <v>-73848</v>
      </c>
      <c r="I75" s="226" t="s">
        <v>13</v>
      </c>
      <c r="J75" s="310"/>
      <c r="K75" s="129"/>
      <c r="L75" s="307"/>
      <c r="M75" s="129"/>
      <c r="N75" s="81"/>
      <c r="O75" s="69"/>
      <c r="P75" s="70"/>
      <c r="Q75" s="308"/>
      <c r="R75" s="9"/>
      <c r="S75" s="308"/>
      <c r="T75" s="9"/>
      <c r="W75" s="178"/>
      <c r="X75" s="437"/>
      <c r="Y75" s="226"/>
      <c r="AA75" s="437">
        <v>-73848</v>
      </c>
      <c r="AB75" s="226" t="s">
        <v>13</v>
      </c>
      <c r="AD75" s="70"/>
    </row>
    <row r="76" spans="1:30" ht="12.75" customHeight="1" x14ac:dyDescent="0.2">
      <c r="A76" s="484" t="s">
        <v>180</v>
      </c>
      <c r="B76" s="4"/>
      <c r="C76" s="306"/>
      <c r="D76" s="350"/>
      <c r="E76" s="124"/>
      <c r="F76" s="226"/>
      <c r="G76" s="237"/>
      <c r="H76" s="437">
        <v>-108796</v>
      </c>
      <c r="I76" s="226" t="s">
        <v>13</v>
      </c>
      <c r="J76" s="310"/>
      <c r="K76" s="129"/>
      <c r="L76" s="307"/>
      <c r="M76" s="129"/>
      <c r="N76" s="81"/>
      <c r="O76" s="69"/>
      <c r="P76" s="70"/>
      <c r="Q76" s="308"/>
      <c r="R76" s="9"/>
      <c r="S76" s="308"/>
      <c r="T76" s="9"/>
      <c r="W76" s="178"/>
      <c r="X76" s="437"/>
      <c r="Y76" s="226"/>
      <c r="AA76" s="437">
        <v>-108796</v>
      </c>
      <c r="AB76" s="226" t="s">
        <v>13</v>
      </c>
      <c r="AD76" s="70"/>
    </row>
    <row r="77" spans="1:30" ht="12.75" customHeight="1" x14ac:dyDescent="0.2">
      <c r="A77" s="484" t="s">
        <v>176</v>
      </c>
      <c r="B77" s="4"/>
      <c r="C77" s="306"/>
      <c r="D77" s="350"/>
      <c r="E77" s="124"/>
      <c r="F77" s="226"/>
      <c r="G77" s="237"/>
      <c r="H77" s="437">
        <v>-513131</v>
      </c>
      <c r="I77" s="226" t="s">
        <v>13</v>
      </c>
      <c r="J77" s="310"/>
      <c r="K77" s="129"/>
      <c r="L77" s="307"/>
      <c r="M77" s="129"/>
      <c r="N77" s="81"/>
      <c r="O77" s="69"/>
      <c r="P77" s="70"/>
      <c r="Q77" s="308"/>
      <c r="R77" s="9"/>
      <c r="S77" s="308"/>
      <c r="T77" s="9"/>
      <c r="W77" s="178"/>
      <c r="X77" s="437"/>
      <c r="Y77" s="226"/>
      <c r="AA77" s="437"/>
      <c r="AB77" s="226"/>
    </row>
    <row r="78" spans="1:30" ht="12.75" customHeight="1" x14ac:dyDescent="0.2">
      <c r="A78" s="484" t="s">
        <v>181</v>
      </c>
      <c r="B78" s="4"/>
      <c r="C78" s="306"/>
      <c r="D78" s="350"/>
      <c r="E78" s="124"/>
      <c r="F78" s="226"/>
      <c r="G78" s="237"/>
      <c r="H78" s="437"/>
      <c r="I78" s="226"/>
      <c r="J78" s="310"/>
      <c r="K78" s="129"/>
      <c r="L78" s="307"/>
      <c r="M78" s="129"/>
      <c r="N78" s="81"/>
      <c r="O78" s="69"/>
      <c r="P78" s="70"/>
      <c r="Q78" s="308"/>
      <c r="R78" s="9"/>
      <c r="S78" s="308"/>
      <c r="T78" s="9"/>
      <c r="W78" s="178"/>
      <c r="X78" s="437"/>
      <c r="Y78" s="226"/>
      <c r="AA78" s="437"/>
      <c r="AB78" s="226"/>
    </row>
    <row r="79" spans="1:30" ht="12.75" customHeight="1" x14ac:dyDescent="0.2">
      <c r="A79" s="484" t="s">
        <v>109</v>
      </c>
      <c r="B79" s="4"/>
      <c r="C79" s="306"/>
      <c r="D79" s="350"/>
      <c r="E79" s="124"/>
      <c r="F79" s="226"/>
      <c r="G79" s="237"/>
      <c r="H79" s="437"/>
      <c r="I79" s="226"/>
      <c r="J79" s="310"/>
      <c r="K79" s="129"/>
      <c r="L79" s="307"/>
      <c r="M79" s="129"/>
      <c r="N79" s="81"/>
      <c r="O79" s="69"/>
      <c r="P79" s="70"/>
      <c r="Q79" s="308"/>
      <c r="R79" s="9"/>
      <c r="S79" s="308"/>
      <c r="T79" s="9"/>
      <c r="W79" s="178"/>
      <c r="X79" s="437"/>
      <c r="Y79" s="226"/>
      <c r="AA79" s="437"/>
      <c r="AB79" s="226"/>
    </row>
    <row r="80" spans="1:30" ht="12.75" customHeight="1" x14ac:dyDescent="0.2">
      <c r="A80" s="484" t="s">
        <v>110</v>
      </c>
      <c r="B80" s="4"/>
      <c r="C80" s="306"/>
      <c r="D80" s="350"/>
      <c r="E80" s="124"/>
      <c r="F80" s="226"/>
      <c r="G80" s="237"/>
      <c r="H80" s="437"/>
      <c r="I80" s="226"/>
      <c r="J80" s="310"/>
      <c r="K80" s="129"/>
      <c r="L80" s="307"/>
      <c r="M80" s="129"/>
      <c r="N80" s="81"/>
      <c r="O80" s="69"/>
      <c r="P80" s="70"/>
      <c r="Q80" s="308"/>
      <c r="R80" s="9"/>
      <c r="S80" s="308"/>
      <c r="T80" s="9"/>
      <c r="W80" s="178"/>
      <c r="X80" s="437"/>
      <c r="Y80" s="226"/>
      <c r="AA80" s="437"/>
      <c r="AB80" s="226"/>
    </row>
    <row r="81" spans="1:30" ht="12.75" customHeight="1" x14ac:dyDescent="0.2">
      <c r="A81" s="484" t="s">
        <v>173</v>
      </c>
      <c r="B81" s="4"/>
      <c r="C81" s="306"/>
      <c r="D81" s="350"/>
      <c r="E81" s="124"/>
      <c r="F81" s="226"/>
      <c r="G81" s="237"/>
      <c r="H81" s="437"/>
      <c r="I81" s="226"/>
      <c r="J81" s="310"/>
      <c r="K81" s="129"/>
      <c r="L81" s="307"/>
      <c r="M81" s="129"/>
      <c r="N81" s="81"/>
      <c r="O81" s="69"/>
      <c r="P81" s="70"/>
      <c r="Q81" s="308"/>
      <c r="R81" s="9"/>
      <c r="S81" s="308"/>
      <c r="T81" s="9"/>
      <c r="W81" s="178"/>
      <c r="X81" s="437"/>
      <c r="Y81" s="226"/>
      <c r="AA81" s="437">
        <v>-188030</v>
      </c>
      <c r="AB81" s="226" t="s">
        <v>13</v>
      </c>
      <c r="AD81" s="70"/>
    </row>
    <row r="82" spans="1:30" ht="12.75" customHeight="1" x14ac:dyDescent="0.2">
      <c r="A82" s="479" t="s">
        <v>182</v>
      </c>
      <c r="B82" s="4"/>
      <c r="C82" s="306"/>
      <c r="D82" s="350"/>
      <c r="E82" s="124">
        <v>10000000</v>
      </c>
      <c r="F82" s="226" t="s">
        <v>13</v>
      </c>
      <c r="G82" s="237"/>
      <c r="H82" s="124"/>
      <c r="I82" s="226"/>
      <c r="J82" s="310"/>
      <c r="K82" s="129"/>
      <c r="L82" s="307"/>
      <c r="M82" s="129"/>
      <c r="N82" s="81"/>
      <c r="O82" s="69"/>
      <c r="P82" s="70"/>
      <c r="Q82" s="308"/>
      <c r="R82" s="9"/>
      <c r="S82" s="308"/>
      <c r="T82" s="9"/>
      <c r="W82" s="178"/>
      <c r="X82" s="437"/>
      <c r="Y82" s="226"/>
      <c r="AA82" s="437"/>
      <c r="AB82" s="226"/>
    </row>
    <row r="83" spans="1:30" x14ac:dyDescent="0.2">
      <c r="A83" s="479" t="s">
        <v>82</v>
      </c>
      <c r="B83" s="10"/>
      <c r="C83" s="94"/>
      <c r="D83" s="373"/>
      <c r="E83" s="87">
        <v>250000</v>
      </c>
      <c r="F83" s="113" t="s">
        <v>13</v>
      </c>
      <c r="G83" s="7"/>
      <c r="H83" s="438"/>
      <c r="I83" s="113"/>
      <c r="J83" s="231"/>
      <c r="K83" s="111"/>
      <c r="L83" s="215"/>
      <c r="M83" s="140"/>
      <c r="N83" s="89"/>
      <c r="O83" s="90"/>
      <c r="P83" s="70"/>
      <c r="Q83" s="71"/>
      <c r="R83" s="2"/>
      <c r="S83" s="71"/>
      <c r="T83" s="7"/>
      <c r="X83" s="87"/>
      <c r="Y83" s="113"/>
      <c r="AA83" s="87"/>
      <c r="AB83" s="113"/>
    </row>
    <row r="84" spans="1:30" x14ac:dyDescent="0.2">
      <c r="A84" s="479" t="s">
        <v>83</v>
      </c>
      <c r="B84" s="10"/>
      <c r="C84" s="94"/>
      <c r="D84" s="373"/>
      <c r="E84" s="87">
        <v>120000</v>
      </c>
      <c r="F84" s="113" t="s">
        <v>13</v>
      </c>
      <c r="G84" s="7"/>
      <c r="H84" s="438"/>
      <c r="I84" s="113"/>
      <c r="J84" s="231"/>
      <c r="K84" s="111"/>
      <c r="L84" s="215"/>
      <c r="M84" s="140"/>
      <c r="N84" s="89"/>
      <c r="O84" s="90"/>
      <c r="P84" s="70"/>
      <c r="Q84" s="71"/>
      <c r="R84" s="2"/>
      <c r="S84" s="71"/>
      <c r="T84" s="7"/>
      <c r="X84" s="87"/>
      <c r="Y84" s="113"/>
      <c r="AA84" s="87"/>
      <c r="AB84" s="113"/>
    </row>
    <row r="85" spans="1:30" x14ac:dyDescent="0.2">
      <c r="A85" s="486" t="s">
        <v>84</v>
      </c>
      <c r="B85" s="10"/>
      <c r="C85" s="354"/>
      <c r="D85" s="373"/>
      <c r="E85" s="87">
        <v>100000</v>
      </c>
      <c r="F85" s="113" t="s">
        <v>13</v>
      </c>
      <c r="G85" s="7"/>
      <c r="H85" s="438"/>
      <c r="I85" s="113"/>
      <c r="J85" s="355"/>
      <c r="K85" s="128"/>
      <c r="L85" s="356"/>
      <c r="M85" s="357"/>
      <c r="N85" s="89"/>
      <c r="O85" s="90"/>
      <c r="P85" s="70"/>
      <c r="Q85" s="71"/>
      <c r="R85" s="2"/>
      <c r="S85" s="71"/>
      <c r="T85" s="7"/>
      <c r="X85" s="87"/>
      <c r="Y85" s="113"/>
      <c r="AA85" s="87"/>
      <c r="AB85" s="113"/>
    </row>
    <row r="86" spans="1:30" ht="12.75" customHeight="1" x14ac:dyDescent="0.2">
      <c r="A86" s="484" t="s">
        <v>78</v>
      </c>
      <c r="B86" s="4"/>
      <c r="C86" s="306"/>
      <c r="D86" s="374"/>
      <c r="E86" s="124">
        <v>490000</v>
      </c>
      <c r="F86" s="226" t="s">
        <v>13</v>
      </c>
      <c r="G86" s="358"/>
      <c r="H86" s="124"/>
      <c r="I86" s="226"/>
      <c r="J86" s="310"/>
      <c r="K86" s="129"/>
      <c r="L86" s="307"/>
      <c r="M86" s="129"/>
      <c r="N86" s="81"/>
      <c r="O86" s="69"/>
      <c r="P86" s="70"/>
      <c r="Q86" s="308"/>
      <c r="R86" s="9"/>
      <c r="S86" s="308"/>
      <c r="T86" s="9"/>
      <c r="W86" s="178"/>
      <c r="X86" s="437"/>
      <c r="Y86" s="226"/>
      <c r="AA86" s="124">
        <v>1000000</v>
      </c>
      <c r="AB86" s="226" t="s">
        <v>17</v>
      </c>
      <c r="AD86" s="70"/>
    </row>
    <row r="87" spans="1:30" ht="12.75" customHeight="1" x14ac:dyDescent="0.2">
      <c r="A87" s="484" t="s">
        <v>78</v>
      </c>
      <c r="B87" s="4"/>
      <c r="C87" s="306"/>
      <c r="D87" s="374"/>
      <c r="E87" s="124">
        <v>120000</v>
      </c>
      <c r="F87" s="226" t="s">
        <v>17</v>
      </c>
      <c r="G87" s="358"/>
      <c r="H87" s="124"/>
      <c r="I87" s="226"/>
      <c r="J87" s="310"/>
      <c r="K87" s="129"/>
      <c r="L87" s="307"/>
      <c r="M87" s="129"/>
      <c r="N87" s="81"/>
      <c r="O87" s="69"/>
      <c r="P87" s="70"/>
      <c r="Q87" s="308"/>
      <c r="R87" s="9"/>
      <c r="S87" s="308"/>
      <c r="T87" s="9"/>
      <c r="W87" s="178"/>
      <c r="X87" s="437"/>
      <c r="Y87" s="226"/>
      <c r="AA87" s="437"/>
      <c r="AB87" s="226"/>
    </row>
    <row r="88" spans="1:30" ht="12.75" customHeight="1" x14ac:dyDescent="0.2">
      <c r="A88" s="484" t="s">
        <v>85</v>
      </c>
      <c r="B88" s="4"/>
      <c r="C88" s="306"/>
      <c r="D88" s="374"/>
      <c r="E88" s="124">
        <v>400000</v>
      </c>
      <c r="F88" s="226" t="s">
        <v>13</v>
      </c>
      <c r="G88" s="358"/>
      <c r="H88" s="124"/>
      <c r="I88" s="226"/>
      <c r="J88" s="310"/>
      <c r="K88" s="129"/>
      <c r="L88" s="307"/>
      <c r="M88" s="129"/>
      <c r="N88" s="81"/>
      <c r="O88" s="69"/>
      <c r="P88" s="70"/>
      <c r="Q88" s="308"/>
      <c r="R88" s="9"/>
      <c r="S88" s="308"/>
      <c r="T88" s="9"/>
      <c r="W88" s="178"/>
      <c r="X88" s="437"/>
      <c r="Y88" s="226"/>
      <c r="AA88" s="437"/>
      <c r="AB88" s="226"/>
    </row>
    <row r="89" spans="1:30" ht="12.75" customHeight="1" x14ac:dyDescent="0.2">
      <c r="A89" s="484" t="s">
        <v>103</v>
      </c>
      <c r="B89" s="4"/>
      <c r="C89" s="306"/>
      <c r="D89" s="374"/>
      <c r="E89" s="437">
        <v>-140000</v>
      </c>
      <c r="F89" s="226" t="s">
        <v>13</v>
      </c>
      <c r="G89" s="237"/>
      <c r="H89" s="124"/>
      <c r="I89" s="226"/>
      <c r="J89" s="310"/>
      <c r="K89" s="129"/>
      <c r="L89" s="307"/>
      <c r="M89" s="129"/>
      <c r="N89" s="81"/>
      <c r="O89" s="69"/>
      <c r="P89" s="70"/>
      <c r="Q89" s="308"/>
      <c r="R89" s="9"/>
      <c r="S89" s="308"/>
      <c r="T89" s="9"/>
      <c r="W89" s="178"/>
      <c r="X89" s="437">
        <v>-140000</v>
      </c>
      <c r="Y89" s="226" t="s">
        <v>13</v>
      </c>
      <c r="AA89" s="437">
        <f>X89</f>
        <v>-140000</v>
      </c>
      <c r="AB89" s="226" t="s">
        <v>13</v>
      </c>
      <c r="AD89" s="70"/>
    </row>
    <row r="90" spans="1:30" ht="12.75" customHeight="1" x14ac:dyDescent="0.2">
      <c r="A90" s="484" t="s">
        <v>86</v>
      </c>
      <c r="B90" s="4"/>
      <c r="C90" s="306"/>
      <c r="D90" s="350"/>
      <c r="E90" s="124">
        <v>958670</v>
      </c>
      <c r="F90" s="226" t="s">
        <v>17</v>
      </c>
      <c r="G90" s="237"/>
      <c r="H90" s="124"/>
      <c r="I90" s="226"/>
      <c r="J90" s="310"/>
      <c r="K90" s="129"/>
      <c r="L90" s="307"/>
      <c r="M90" s="129"/>
      <c r="N90" s="81"/>
      <c r="O90" s="69"/>
      <c r="P90" s="70"/>
      <c r="Q90" s="308"/>
      <c r="R90" s="9"/>
      <c r="S90" s="308"/>
      <c r="T90" s="9"/>
      <c r="W90" s="178"/>
      <c r="X90" s="124"/>
      <c r="Y90" s="226"/>
      <c r="AA90" s="437"/>
      <c r="AB90" s="226"/>
    </row>
    <row r="91" spans="1:30" ht="12.75" customHeight="1" x14ac:dyDescent="0.2">
      <c r="A91" s="484" t="s">
        <v>87</v>
      </c>
      <c r="B91" s="4"/>
      <c r="C91" s="306"/>
      <c r="D91" s="350"/>
      <c r="E91" s="124">
        <v>150000</v>
      </c>
      <c r="F91" s="226" t="s">
        <v>17</v>
      </c>
      <c r="G91" s="237"/>
      <c r="H91" s="124"/>
      <c r="I91" s="226"/>
      <c r="J91" s="310"/>
      <c r="K91" s="129"/>
      <c r="L91" s="307"/>
      <c r="M91" s="129"/>
      <c r="N91" s="81"/>
      <c r="O91" s="69"/>
      <c r="P91" s="70"/>
      <c r="Q91" s="308"/>
      <c r="R91" s="9"/>
      <c r="S91" s="308"/>
      <c r="T91" s="9"/>
      <c r="W91" s="178"/>
      <c r="X91" s="124"/>
      <c r="Y91" s="226"/>
      <c r="AA91" s="437"/>
      <c r="AB91" s="226"/>
    </row>
    <row r="92" spans="1:30" ht="12.75" customHeight="1" x14ac:dyDescent="0.2">
      <c r="A92" s="484" t="s">
        <v>112</v>
      </c>
      <c r="B92" s="4"/>
      <c r="C92" s="306"/>
      <c r="D92" s="350"/>
      <c r="E92" s="124"/>
      <c r="F92" s="226"/>
      <c r="G92" s="237"/>
      <c r="H92" s="437">
        <v>-4550000</v>
      </c>
      <c r="I92" s="226" t="s">
        <v>17</v>
      </c>
      <c r="J92" s="310"/>
      <c r="K92" s="129"/>
      <c r="L92" s="307"/>
      <c r="M92" s="129"/>
      <c r="N92" s="81"/>
      <c r="O92" s="69"/>
      <c r="P92" s="70"/>
      <c r="Q92" s="308"/>
      <c r="R92" s="9"/>
      <c r="S92" s="308"/>
      <c r="T92" s="9"/>
      <c r="W92" s="178"/>
      <c r="X92" s="437">
        <v>-4550000</v>
      </c>
      <c r="Y92" s="226" t="s">
        <v>17</v>
      </c>
      <c r="AA92" s="437">
        <f>X92</f>
        <v>-4550000</v>
      </c>
      <c r="AB92" s="226" t="s">
        <v>17</v>
      </c>
      <c r="AD92" s="70"/>
    </row>
    <row r="93" spans="1:30" ht="12.75" customHeight="1" x14ac:dyDescent="0.2">
      <c r="A93" s="484" t="s">
        <v>113</v>
      </c>
      <c r="B93" s="4"/>
      <c r="C93" s="306"/>
      <c r="D93" s="350"/>
      <c r="E93" s="150"/>
      <c r="F93" s="227"/>
      <c r="G93" s="237"/>
      <c r="H93" s="439">
        <v>-6145461</v>
      </c>
      <c r="I93" s="227" t="s">
        <v>17</v>
      </c>
      <c r="J93" s="310"/>
      <c r="K93" s="129"/>
      <c r="L93" s="307"/>
      <c r="M93" s="129"/>
      <c r="N93" s="81"/>
      <c r="O93" s="69"/>
      <c r="P93" s="70"/>
      <c r="Q93" s="308"/>
      <c r="R93" s="9"/>
      <c r="S93" s="308"/>
      <c r="T93" s="9"/>
      <c r="W93" s="178"/>
      <c r="X93" s="437">
        <v>-6145461</v>
      </c>
      <c r="Y93" s="226" t="s">
        <v>17</v>
      </c>
      <c r="AA93" s="437">
        <f>X93</f>
        <v>-6145461</v>
      </c>
      <c r="AB93" s="226" t="s">
        <v>17</v>
      </c>
      <c r="AD93" s="70"/>
    </row>
    <row r="94" spans="1:30" ht="6" customHeight="1" x14ac:dyDescent="0.2">
      <c r="A94" s="487"/>
      <c r="B94" s="10"/>
      <c r="C94" s="95"/>
      <c r="D94" s="40"/>
      <c r="E94" s="95"/>
      <c r="F94" s="236"/>
      <c r="G94" s="235"/>
      <c r="H94" s="95"/>
      <c r="I94" s="312"/>
      <c r="J94" s="224"/>
      <c r="K94" s="118"/>
      <c r="L94" s="104"/>
      <c r="M94" s="118"/>
      <c r="N94" s="81"/>
      <c r="O94" s="69"/>
      <c r="P94" s="70"/>
      <c r="Q94" s="83"/>
      <c r="R94" s="9"/>
      <c r="S94" s="83"/>
      <c r="T94" s="9"/>
      <c r="X94" s="136"/>
      <c r="Y94" s="118"/>
      <c r="AA94" s="136"/>
      <c r="AB94" s="118"/>
    </row>
    <row r="95" spans="1:30" ht="12.75" customHeight="1" x14ac:dyDescent="0.2">
      <c r="A95" s="488" t="s">
        <v>5</v>
      </c>
      <c r="B95" s="121"/>
      <c r="C95" s="139">
        <f>SUM(C55:C94)</f>
        <v>0</v>
      </c>
      <c r="D95" s="40"/>
      <c r="E95" s="115">
        <f>SUM(E55:E94)</f>
        <v>12448670</v>
      </c>
      <c r="F95" s="138"/>
      <c r="G95" s="235"/>
      <c r="H95" s="249">
        <f>SUM(H55:H94)</f>
        <v>-4020363</v>
      </c>
      <c r="I95" s="313"/>
      <c r="J95" s="171">
        <f t="shared" ref="J95:V95" si="0">SUM(J55:J94)</f>
        <v>0</v>
      </c>
      <c r="K95" s="15">
        <f t="shared" si="0"/>
        <v>0</v>
      </c>
      <c r="L95" s="15">
        <f t="shared" si="0"/>
        <v>0</v>
      </c>
      <c r="M95" s="15">
        <f t="shared" si="0"/>
        <v>0</v>
      </c>
      <c r="N95" s="15">
        <f t="shared" si="0"/>
        <v>0</v>
      </c>
      <c r="O95" s="15">
        <f t="shared" si="0"/>
        <v>0</v>
      </c>
      <c r="P95" s="15">
        <f t="shared" si="0"/>
        <v>0</v>
      </c>
      <c r="Q95" s="15">
        <f t="shared" si="0"/>
        <v>0</v>
      </c>
      <c r="R95" s="15">
        <f t="shared" si="0"/>
        <v>0</v>
      </c>
      <c r="S95" s="15">
        <f t="shared" si="0"/>
        <v>0</v>
      </c>
      <c r="T95" s="15">
        <f t="shared" si="0"/>
        <v>0</v>
      </c>
      <c r="U95" s="15">
        <f t="shared" si="0"/>
        <v>0</v>
      </c>
      <c r="V95" s="15">
        <f t="shared" si="0"/>
        <v>0</v>
      </c>
      <c r="W95" s="314"/>
      <c r="X95" s="115">
        <f>SUM(X55:X94)</f>
        <v>4605657</v>
      </c>
      <c r="Y95" s="313"/>
      <c r="AA95" s="15">
        <f>SUM(AA55:AA94)</f>
        <v>10235936</v>
      </c>
      <c r="AB95" s="489"/>
    </row>
    <row r="96" spans="1:30" ht="7.5" customHeight="1" x14ac:dyDescent="0.2">
      <c r="A96" s="483"/>
      <c r="B96" s="10"/>
      <c r="C96" s="6"/>
      <c r="D96" s="40"/>
      <c r="E96" s="6"/>
      <c r="F96" s="7"/>
      <c r="G96" s="235"/>
      <c r="H96" s="6"/>
      <c r="I96" s="7"/>
      <c r="J96" s="6"/>
      <c r="L96" s="6"/>
      <c r="X96" s="6"/>
      <c r="Y96" s="7"/>
      <c r="AA96" s="6"/>
      <c r="AB96" s="7"/>
    </row>
    <row r="97" spans="1:30" ht="15.75" customHeight="1" x14ac:dyDescent="0.2">
      <c r="A97" s="490" t="s">
        <v>6</v>
      </c>
      <c r="B97" s="10"/>
      <c r="C97" s="6"/>
      <c r="D97" s="40"/>
      <c r="E97" s="6"/>
      <c r="F97" s="7"/>
      <c r="G97" s="7"/>
      <c r="H97" s="6"/>
      <c r="I97" s="7"/>
      <c r="J97" s="6"/>
      <c r="L97" s="8"/>
      <c r="X97" s="6"/>
      <c r="Y97" s="7"/>
      <c r="AA97" s="6"/>
      <c r="AB97" s="7"/>
    </row>
    <row r="98" spans="1:30" ht="10.15" customHeight="1" x14ac:dyDescent="0.2">
      <c r="A98" s="479"/>
      <c r="B98" s="10"/>
      <c r="C98" s="216"/>
      <c r="D98" s="42"/>
      <c r="E98" s="216"/>
      <c r="F98" s="217"/>
      <c r="G98" s="217"/>
      <c r="H98" s="216"/>
      <c r="I98" s="216"/>
      <c r="J98" s="222"/>
      <c r="K98" s="107"/>
      <c r="L98" s="122"/>
      <c r="M98" s="107" t="s">
        <v>13</v>
      </c>
      <c r="V98" s="70"/>
      <c r="X98" s="84"/>
      <c r="Y98" s="221"/>
      <c r="AA98" s="84"/>
      <c r="AB98" s="221"/>
    </row>
    <row r="99" spans="1:30" x14ac:dyDescent="0.2">
      <c r="A99" s="479" t="s">
        <v>198</v>
      </c>
      <c r="B99" s="10"/>
      <c r="C99" s="397"/>
      <c r="D99" s="7"/>
      <c r="E99" s="440"/>
      <c r="F99" s="7"/>
      <c r="G99" s="19"/>
      <c r="H99" s="440"/>
      <c r="I99" s="440"/>
      <c r="J99" s="71"/>
      <c r="K99" s="357"/>
      <c r="L99" s="398"/>
      <c r="M99" s="399"/>
      <c r="N99" s="89"/>
      <c r="O99" s="90"/>
      <c r="P99" s="70"/>
      <c r="Q99" s="71"/>
      <c r="R99" s="7"/>
      <c r="S99" s="71"/>
      <c r="T99" s="7"/>
      <c r="X99" s="354">
        <v>500000</v>
      </c>
      <c r="Y99" s="128" t="s">
        <v>13</v>
      </c>
      <c r="AA99" s="87">
        <f>X99</f>
        <v>500000</v>
      </c>
      <c r="AB99" s="113" t="s">
        <v>17</v>
      </c>
      <c r="AD99" s="70"/>
    </row>
    <row r="100" spans="1:30" x14ac:dyDescent="0.2">
      <c r="A100" s="479" t="s">
        <v>199</v>
      </c>
      <c r="B100" s="10"/>
      <c r="C100" s="397"/>
      <c r="D100" s="7"/>
      <c r="E100" s="440"/>
      <c r="F100" s="7"/>
      <c r="G100" s="19"/>
      <c r="H100" s="440"/>
      <c r="I100" s="440"/>
      <c r="J100" s="71"/>
      <c r="K100" s="357"/>
      <c r="L100" s="398"/>
      <c r="M100" s="399"/>
      <c r="N100" s="89"/>
      <c r="O100" s="90"/>
      <c r="P100" s="70"/>
      <c r="Q100" s="71"/>
      <c r="R100" s="7"/>
      <c r="S100" s="71"/>
      <c r="T100" s="7"/>
      <c r="X100" s="354">
        <v>300000</v>
      </c>
      <c r="Y100" s="128" t="s">
        <v>17</v>
      </c>
      <c r="AA100" s="87">
        <f>X100</f>
        <v>300000</v>
      </c>
      <c r="AB100" s="113" t="s">
        <v>17</v>
      </c>
      <c r="AD100" s="70"/>
    </row>
    <row r="101" spans="1:30" x14ac:dyDescent="0.2">
      <c r="A101" s="479" t="s">
        <v>308</v>
      </c>
      <c r="B101" s="10"/>
      <c r="C101" s="397"/>
      <c r="D101" s="7"/>
      <c r="E101" s="491"/>
      <c r="F101" s="7"/>
      <c r="G101" s="19"/>
      <c r="H101" s="491"/>
      <c r="I101" s="491"/>
      <c r="J101" s="71"/>
      <c r="K101" s="357"/>
      <c r="L101" s="398"/>
      <c r="M101" s="399"/>
      <c r="N101" s="89"/>
      <c r="O101" s="90"/>
      <c r="P101" s="70"/>
      <c r="Q101" s="71"/>
      <c r="R101" s="7"/>
      <c r="S101" s="71"/>
      <c r="T101" s="7"/>
      <c r="X101" s="354"/>
      <c r="Y101" s="128"/>
      <c r="AA101" s="87">
        <v>50000</v>
      </c>
      <c r="AB101" s="113" t="s">
        <v>17</v>
      </c>
      <c r="AD101" s="70"/>
    </row>
    <row r="102" spans="1:30" x14ac:dyDescent="0.2">
      <c r="A102" s="479" t="s">
        <v>309</v>
      </c>
      <c r="B102" s="10"/>
      <c r="C102" s="397"/>
      <c r="D102" s="7"/>
      <c r="E102" s="491"/>
      <c r="F102" s="7"/>
      <c r="G102" s="19"/>
      <c r="H102" s="491"/>
      <c r="I102" s="491"/>
      <c r="J102" s="71"/>
      <c r="K102" s="357"/>
      <c r="L102" s="398"/>
      <c r="M102" s="399"/>
      <c r="N102" s="89"/>
      <c r="O102" s="90"/>
      <c r="P102" s="70"/>
      <c r="Q102" s="71"/>
      <c r="R102" s="7"/>
      <c r="S102" s="71"/>
      <c r="T102" s="7"/>
      <c r="X102" s="354"/>
      <c r="Y102" s="128"/>
      <c r="AA102" s="87">
        <v>25000</v>
      </c>
      <c r="AB102" s="113" t="s">
        <v>17</v>
      </c>
      <c r="AD102" s="70"/>
    </row>
    <row r="103" spans="1:30" x14ac:dyDescent="0.2">
      <c r="A103" s="479" t="s">
        <v>310</v>
      </c>
      <c r="B103" s="10"/>
      <c r="C103" s="397"/>
      <c r="D103" s="7"/>
      <c r="E103" s="491"/>
      <c r="F103" s="7"/>
      <c r="G103" s="19"/>
      <c r="H103" s="491"/>
      <c r="I103" s="491"/>
      <c r="J103" s="71"/>
      <c r="K103" s="357"/>
      <c r="L103" s="398"/>
      <c r="M103" s="399"/>
      <c r="N103" s="89"/>
      <c r="O103" s="90"/>
      <c r="P103" s="70"/>
      <c r="Q103" s="71"/>
      <c r="R103" s="7"/>
      <c r="S103" s="71"/>
      <c r="T103" s="7"/>
      <c r="X103" s="354"/>
      <c r="Y103" s="128"/>
      <c r="AA103" s="87">
        <v>360000</v>
      </c>
      <c r="AB103" s="113" t="s">
        <v>17</v>
      </c>
      <c r="AD103" s="70"/>
    </row>
    <row r="104" spans="1:30" x14ac:dyDescent="0.2">
      <c r="A104" s="479" t="s">
        <v>197</v>
      </c>
      <c r="B104" s="10"/>
      <c r="C104" s="397"/>
      <c r="D104" s="7"/>
      <c r="E104" s="441"/>
      <c r="F104" s="7"/>
      <c r="G104" s="19"/>
      <c r="H104" s="441"/>
      <c r="I104" s="441"/>
      <c r="J104" s="71"/>
      <c r="K104" s="357"/>
      <c r="L104" s="398"/>
      <c r="M104" s="399"/>
      <c r="N104" s="89"/>
      <c r="O104" s="90"/>
      <c r="P104" s="70"/>
      <c r="Q104" s="71"/>
      <c r="R104" s="7"/>
      <c r="S104" s="71"/>
      <c r="T104" s="7"/>
      <c r="X104" s="165">
        <v>690000</v>
      </c>
      <c r="Y104" s="312" t="s">
        <v>17</v>
      </c>
      <c r="AA104" s="95">
        <v>740000</v>
      </c>
      <c r="AB104" s="118" t="s">
        <v>17</v>
      </c>
      <c r="AD104" s="70"/>
    </row>
    <row r="105" spans="1:30" x14ac:dyDescent="0.2">
      <c r="A105" s="492" t="s">
        <v>7</v>
      </c>
      <c r="B105" s="14"/>
      <c r="C105" s="15">
        <f>SUM(C98:C98)</f>
        <v>0</v>
      </c>
      <c r="D105" s="238"/>
      <c r="E105" s="15">
        <f>SUM(E98:E98)</f>
        <v>0</v>
      </c>
      <c r="F105" s="16"/>
      <c r="G105" s="238"/>
      <c r="H105" s="15">
        <f>SUM(H98:H98)</f>
        <v>0</v>
      </c>
      <c r="I105" s="123"/>
      <c r="J105" s="15"/>
      <c r="K105" s="357"/>
      <c r="L105" s="18"/>
      <c r="N105" s="50"/>
      <c r="Q105" s="15" t="e">
        <f>SUM(#REF!)</f>
        <v>#REF!</v>
      </c>
      <c r="S105" s="15" t="e">
        <f>SUM(#REF!)</f>
        <v>#REF!</v>
      </c>
      <c r="X105" s="15">
        <f>SUM(X99:X104)</f>
        <v>1490000</v>
      </c>
      <c r="Y105" s="123"/>
      <c r="AA105" s="15">
        <f>SUM(AA99:AA104)</f>
        <v>1975000</v>
      </c>
      <c r="AB105" s="123"/>
    </row>
    <row r="106" spans="1:30" ht="6" customHeight="1" x14ac:dyDescent="0.2">
      <c r="A106" s="492"/>
      <c r="B106" s="14"/>
      <c r="C106" s="17"/>
      <c r="D106" s="16"/>
      <c r="E106" s="17"/>
      <c r="F106" s="16"/>
      <c r="G106" s="16"/>
      <c r="H106" s="17"/>
      <c r="I106" s="45"/>
      <c r="J106" s="17"/>
      <c r="K106" s="357"/>
      <c r="L106" s="17"/>
      <c r="X106" s="17"/>
      <c r="Y106" s="45"/>
      <c r="AA106" s="17"/>
      <c r="AB106" s="45"/>
    </row>
    <row r="107" spans="1:30" x14ac:dyDescent="0.2">
      <c r="A107" s="492" t="s">
        <v>8</v>
      </c>
      <c r="B107" s="14"/>
      <c r="C107" s="18">
        <f>C105+C95+C52</f>
        <v>35063034</v>
      </c>
      <c r="D107" s="7"/>
      <c r="E107" s="18">
        <f>E105+E95+E52</f>
        <v>110558096</v>
      </c>
      <c r="F107" s="7"/>
      <c r="G107" s="7"/>
      <c r="H107" s="18">
        <f>H105+H95+H52</f>
        <v>26363339</v>
      </c>
      <c r="I107" s="5"/>
      <c r="J107" s="18"/>
      <c r="K107" s="357"/>
      <c r="L107" s="18"/>
      <c r="N107" s="56"/>
      <c r="Q107" s="18" t="e">
        <f>Q105+Q95+Q52</f>
        <v>#REF!</v>
      </c>
      <c r="S107" s="18" t="e">
        <f>S105+S95+S52</f>
        <v>#REF!</v>
      </c>
      <c r="X107" s="18">
        <f>X105+X95+X52</f>
        <v>49477999</v>
      </c>
      <c r="Y107" s="5"/>
      <c r="AA107" s="18">
        <f>AA105+AA95+AA52</f>
        <v>50876131</v>
      </c>
      <c r="AB107" s="5"/>
    </row>
    <row r="108" spans="1:30" ht="6.75" customHeight="1" x14ac:dyDescent="0.2">
      <c r="A108" s="492"/>
      <c r="B108" s="4"/>
      <c r="C108" s="13"/>
      <c r="D108" s="19"/>
      <c r="E108" s="13"/>
      <c r="F108" s="7"/>
      <c r="G108" s="19"/>
      <c r="H108" s="13"/>
      <c r="I108" s="5"/>
      <c r="J108" s="13"/>
      <c r="L108" s="13"/>
      <c r="Q108" s="64"/>
      <c r="S108" s="64"/>
      <c r="X108" s="13"/>
      <c r="Y108" s="5"/>
      <c r="AA108" s="13"/>
      <c r="AB108" s="5"/>
    </row>
    <row r="109" spans="1:30" x14ac:dyDescent="0.2">
      <c r="A109" s="488" t="s">
        <v>9</v>
      </c>
      <c r="B109" s="4"/>
      <c r="C109" s="18">
        <f>C107+C9</f>
        <v>35063034</v>
      </c>
      <c r="D109" s="19"/>
      <c r="E109" s="18">
        <f>E107+E9</f>
        <v>8849779082</v>
      </c>
      <c r="F109" s="7"/>
      <c r="G109" s="19"/>
      <c r="H109" s="18">
        <f>H107+H9</f>
        <v>8765584325</v>
      </c>
      <c r="I109" s="5"/>
      <c r="J109" s="18"/>
      <c r="L109" s="18"/>
      <c r="N109" s="56"/>
      <c r="Q109" s="18" t="e">
        <f>Q107+Q9</f>
        <v>#REF!</v>
      </c>
      <c r="S109" s="18" t="e">
        <f>S107+S9</f>
        <v>#REF!</v>
      </c>
      <c r="X109" s="18">
        <f>X107+X9</f>
        <v>8788698985</v>
      </c>
      <c r="Y109" s="5"/>
      <c r="AA109" s="18">
        <f>AA107+AA9</f>
        <v>8790097117</v>
      </c>
      <c r="AB109" s="5"/>
    </row>
    <row r="110" spans="1:30" ht="6" customHeight="1" x14ac:dyDescent="0.2">
      <c r="A110" s="493"/>
      <c r="B110" s="10"/>
      <c r="C110" s="52"/>
      <c r="D110" s="51"/>
      <c r="E110" s="52"/>
      <c r="F110" s="7"/>
      <c r="G110" s="7"/>
      <c r="H110" s="52"/>
      <c r="I110" s="51"/>
      <c r="J110" s="52"/>
      <c r="K110" s="494"/>
      <c r="L110" s="52"/>
      <c r="X110" s="52"/>
      <c r="Y110" s="51"/>
      <c r="Z110" s="401"/>
      <c r="AA110" s="52"/>
      <c r="AB110" s="51"/>
    </row>
    <row r="111" spans="1:30" ht="7.9" customHeight="1" thickBot="1" x14ac:dyDescent="0.25">
      <c r="A111" s="495"/>
      <c r="B111" s="14"/>
      <c r="C111" s="6"/>
      <c r="D111" s="7"/>
      <c r="E111" s="6"/>
      <c r="F111" s="93"/>
      <c r="G111" s="93"/>
      <c r="H111" s="6"/>
      <c r="I111" s="7"/>
      <c r="J111" s="6"/>
      <c r="L111" s="6"/>
      <c r="Q111" s="6"/>
      <c r="R111" s="6"/>
      <c r="S111" s="6"/>
      <c r="T111" s="6"/>
      <c r="X111" s="6"/>
      <c r="Y111" s="7"/>
      <c r="Z111" s="401"/>
      <c r="AA111" s="6"/>
      <c r="AB111" s="7"/>
    </row>
    <row r="112" spans="1:30" ht="17.45" customHeight="1" thickBot="1" x14ac:dyDescent="0.25">
      <c r="A112" s="496" t="s">
        <v>25</v>
      </c>
      <c r="B112" s="14"/>
      <c r="C112" s="6"/>
      <c r="D112" s="7"/>
      <c r="E112" s="6"/>
      <c r="F112" s="93"/>
      <c r="G112" s="93"/>
      <c r="H112" s="6"/>
      <c r="I112" s="7"/>
      <c r="J112" s="6"/>
      <c r="L112" s="6"/>
      <c r="Q112" s="6"/>
      <c r="R112" s="6"/>
      <c r="S112" s="6"/>
      <c r="T112" s="6"/>
      <c r="X112" s="402"/>
      <c r="Y112" s="403"/>
      <c r="Z112" s="404"/>
      <c r="AA112" s="402"/>
      <c r="AB112" s="7"/>
    </row>
    <row r="113" spans="1:31" ht="12.75" customHeight="1" x14ac:dyDescent="0.2">
      <c r="A113" s="486" t="s">
        <v>55</v>
      </c>
      <c r="B113" s="14"/>
      <c r="C113" s="84"/>
      <c r="D113" s="217"/>
      <c r="E113" s="84">
        <v>271000000</v>
      </c>
      <c r="F113" s="221"/>
      <c r="G113" s="7"/>
      <c r="H113" s="84">
        <v>130925181</v>
      </c>
      <c r="I113" s="221" t="s">
        <v>13</v>
      </c>
      <c r="J113" s="225"/>
      <c r="K113" s="107"/>
      <c r="L113" s="76"/>
      <c r="M113" s="107"/>
      <c r="N113" s="85"/>
      <c r="O113" s="86"/>
      <c r="P113" s="70"/>
      <c r="Q113" s="76"/>
      <c r="R113" s="39"/>
      <c r="S113" s="76"/>
      <c r="T113" s="6"/>
      <c r="X113" s="84">
        <v>105127363</v>
      </c>
      <c r="Y113" s="221" t="s">
        <v>13</v>
      </c>
      <c r="AA113" s="84">
        <v>101732591</v>
      </c>
      <c r="AB113" s="221" t="s">
        <v>13</v>
      </c>
      <c r="AD113" s="70"/>
    </row>
    <row r="114" spans="1:31" ht="12.75" customHeight="1" x14ac:dyDescent="0.2">
      <c r="A114" s="479" t="s">
        <v>171</v>
      </c>
      <c r="B114" s="14"/>
      <c r="C114" s="87"/>
      <c r="D114" s="7"/>
      <c r="E114" s="87"/>
      <c r="F114" s="113"/>
      <c r="G114" s="7"/>
      <c r="H114" s="87">
        <v>700000</v>
      </c>
      <c r="I114" s="113" t="s">
        <v>13</v>
      </c>
      <c r="J114" s="151"/>
      <c r="K114" s="113"/>
      <c r="L114" s="78"/>
      <c r="M114" s="113"/>
      <c r="N114" s="89"/>
      <c r="O114" s="90"/>
      <c r="P114" s="70"/>
      <c r="Q114" s="78"/>
      <c r="R114" s="3"/>
      <c r="S114" s="78"/>
      <c r="T114" s="6"/>
      <c r="X114" s="87"/>
      <c r="Y114" s="113"/>
      <c r="AA114" s="87">
        <v>700000</v>
      </c>
      <c r="AB114" s="113" t="s">
        <v>13</v>
      </c>
      <c r="AD114" s="70"/>
    </row>
    <row r="115" spans="1:31" ht="12.75" customHeight="1" x14ac:dyDescent="0.2">
      <c r="A115" s="479" t="s">
        <v>279</v>
      </c>
      <c r="B115" s="14"/>
      <c r="C115" s="87"/>
      <c r="D115" s="7"/>
      <c r="E115" s="87"/>
      <c r="F115" s="113"/>
      <c r="G115" s="7"/>
      <c r="H115" s="87"/>
      <c r="I115" s="113"/>
      <c r="J115" s="151"/>
      <c r="K115" s="113"/>
      <c r="L115" s="78"/>
      <c r="M115" s="113"/>
      <c r="N115" s="89"/>
      <c r="O115" s="90"/>
      <c r="P115" s="70"/>
      <c r="Q115" s="78"/>
      <c r="R115" s="3"/>
      <c r="S115" s="78"/>
      <c r="T115" s="6"/>
      <c r="X115" s="87">
        <v>23545881</v>
      </c>
      <c r="Y115" s="113" t="s">
        <v>13</v>
      </c>
      <c r="AA115" s="87">
        <v>5000000</v>
      </c>
      <c r="AB115" s="113" t="s">
        <v>17</v>
      </c>
      <c r="AD115" s="70"/>
      <c r="AE115" s="443"/>
    </row>
    <row r="116" spans="1:31" ht="12.75" customHeight="1" x14ac:dyDescent="0.2">
      <c r="A116" s="479" t="s">
        <v>311</v>
      </c>
      <c r="B116" s="14"/>
      <c r="C116" s="87"/>
      <c r="D116" s="7"/>
      <c r="E116" s="87"/>
      <c r="F116" s="113"/>
      <c r="G116" s="7"/>
      <c r="H116" s="87"/>
      <c r="I116" s="113"/>
      <c r="J116" s="151"/>
      <c r="K116" s="113"/>
      <c r="L116" s="78"/>
      <c r="M116" s="113"/>
      <c r="N116" s="89"/>
      <c r="O116" s="90"/>
      <c r="P116" s="70"/>
      <c r="Q116" s="78"/>
      <c r="R116" s="3"/>
      <c r="S116" s="78"/>
      <c r="T116" s="6"/>
      <c r="X116" s="87"/>
      <c r="Y116" s="113"/>
      <c r="AA116" s="87">
        <v>25341188</v>
      </c>
      <c r="AB116" s="113" t="s">
        <v>17</v>
      </c>
      <c r="AD116" s="70"/>
      <c r="AE116" s="443"/>
    </row>
    <row r="117" spans="1:31" ht="12.75" customHeight="1" x14ac:dyDescent="0.2">
      <c r="A117" s="479" t="s">
        <v>312</v>
      </c>
      <c r="B117" s="14"/>
      <c r="C117" s="87"/>
      <c r="D117" s="7"/>
      <c r="E117" s="87"/>
      <c r="F117" s="113"/>
      <c r="G117" s="7"/>
      <c r="H117" s="87"/>
      <c r="I117" s="113"/>
      <c r="J117" s="151"/>
      <c r="K117" s="113"/>
      <c r="L117" s="78"/>
      <c r="M117" s="113"/>
      <c r="N117" s="89"/>
      <c r="O117" s="90"/>
      <c r="P117" s="70"/>
      <c r="Q117" s="78"/>
      <c r="R117" s="3"/>
      <c r="S117" s="78"/>
      <c r="T117" s="6"/>
      <c r="X117" s="87">
        <v>13138898</v>
      </c>
      <c r="Y117" s="113" t="s">
        <v>13</v>
      </c>
      <c r="AA117" s="87"/>
      <c r="AB117" s="113"/>
      <c r="AE117" s="443"/>
    </row>
    <row r="118" spans="1:31" ht="12.75" customHeight="1" x14ac:dyDescent="0.2">
      <c r="A118" s="479"/>
      <c r="B118" s="14"/>
      <c r="C118" s="87"/>
      <c r="D118" s="7"/>
      <c r="E118" s="87"/>
      <c r="F118" s="113"/>
      <c r="G118" s="7"/>
      <c r="H118" s="87"/>
      <c r="I118" s="113"/>
      <c r="J118" s="151"/>
      <c r="K118" s="113"/>
      <c r="L118" s="78"/>
      <c r="M118" s="113"/>
      <c r="N118" s="89"/>
      <c r="O118" s="90"/>
      <c r="P118" s="70"/>
      <c r="Q118" s="78"/>
      <c r="R118" s="3"/>
      <c r="S118" s="78"/>
      <c r="T118" s="6"/>
      <c r="X118" s="87"/>
      <c r="Y118" s="113"/>
      <c r="AA118" s="87"/>
      <c r="AB118" s="113"/>
    </row>
    <row r="119" spans="1:31" ht="12.75" customHeight="1" x14ac:dyDescent="0.2">
      <c r="A119" s="479" t="s">
        <v>313</v>
      </c>
      <c r="B119" s="14"/>
      <c r="C119" s="87"/>
      <c r="D119" s="7"/>
      <c r="E119" s="87">
        <v>20000000</v>
      </c>
      <c r="F119" s="113"/>
      <c r="G119" s="7"/>
      <c r="H119" s="87">
        <v>28004257</v>
      </c>
      <c r="I119" s="113"/>
      <c r="J119" s="151"/>
      <c r="K119" s="113"/>
      <c r="L119" s="78"/>
      <c r="M119" s="113"/>
      <c r="N119" s="89"/>
      <c r="O119" s="90"/>
      <c r="P119" s="70"/>
      <c r="Q119" s="78"/>
      <c r="R119" s="3"/>
      <c r="S119" s="78"/>
      <c r="T119" s="6"/>
      <c r="X119" s="87">
        <v>38306147</v>
      </c>
      <c r="Y119" s="113" t="s">
        <v>13</v>
      </c>
      <c r="AA119" s="87">
        <v>35364775</v>
      </c>
      <c r="AB119" s="113" t="s">
        <v>13</v>
      </c>
      <c r="AD119" s="70"/>
    </row>
    <row r="120" spans="1:31" ht="12.75" customHeight="1" x14ac:dyDescent="0.2">
      <c r="A120" s="479" t="s">
        <v>183</v>
      </c>
      <c r="B120" s="14"/>
      <c r="C120" s="87"/>
      <c r="D120" s="7"/>
      <c r="E120" s="87"/>
      <c r="F120" s="113"/>
      <c r="G120" s="7"/>
      <c r="H120" s="87"/>
      <c r="I120" s="113"/>
      <c r="J120" s="151"/>
      <c r="K120" s="113"/>
      <c r="L120" s="78"/>
      <c r="M120" s="113"/>
      <c r="N120" s="89"/>
      <c r="O120" s="90"/>
      <c r="P120" s="70"/>
      <c r="Q120" s="78"/>
      <c r="R120" s="78"/>
      <c r="S120" s="78"/>
      <c r="T120" s="6"/>
      <c r="X120" s="87"/>
      <c r="Y120" s="113"/>
      <c r="AA120" s="87"/>
      <c r="AB120" s="113"/>
    </row>
    <row r="121" spans="1:31" ht="12.75" customHeight="1" x14ac:dyDescent="0.2">
      <c r="A121" s="479"/>
      <c r="B121" s="14"/>
      <c r="C121" s="87"/>
      <c r="D121" s="7"/>
      <c r="E121" s="87"/>
      <c r="F121" s="113"/>
      <c r="G121" s="7"/>
      <c r="H121" s="87"/>
      <c r="I121" s="113"/>
      <c r="J121" s="151"/>
      <c r="K121" s="113"/>
      <c r="L121" s="78"/>
      <c r="M121" s="113"/>
      <c r="N121" s="89"/>
      <c r="O121" s="90"/>
      <c r="P121" s="70"/>
      <c r="Q121" s="78"/>
      <c r="R121" s="78"/>
      <c r="S121" s="78"/>
      <c r="T121" s="6"/>
      <c r="X121" s="87"/>
      <c r="Y121" s="113"/>
      <c r="AA121" s="87"/>
      <c r="AB121" s="113"/>
    </row>
    <row r="122" spans="1:31" ht="12.75" customHeight="1" x14ac:dyDescent="0.2">
      <c r="A122" s="479" t="s">
        <v>314</v>
      </c>
      <c r="B122" s="14"/>
      <c r="C122" s="87"/>
      <c r="D122" s="7"/>
      <c r="E122" s="87">
        <v>50471098</v>
      </c>
      <c r="F122" s="113" t="s">
        <v>13</v>
      </c>
      <c r="G122" s="7"/>
      <c r="H122" s="87">
        <v>48241878</v>
      </c>
      <c r="I122" s="113" t="s">
        <v>13</v>
      </c>
      <c r="J122" s="151"/>
      <c r="K122" s="113"/>
      <c r="L122" s="78"/>
      <c r="M122" s="113"/>
      <c r="N122" s="89"/>
      <c r="O122" s="90"/>
      <c r="P122" s="70"/>
      <c r="Q122" s="92"/>
      <c r="R122" s="78"/>
      <c r="S122" s="78"/>
      <c r="T122" s="6"/>
      <c r="X122" s="87">
        <v>61537448</v>
      </c>
      <c r="Y122" s="113" t="s">
        <v>13</v>
      </c>
      <c r="AA122" s="87">
        <v>61537448</v>
      </c>
      <c r="AB122" s="113" t="s">
        <v>13</v>
      </c>
      <c r="AD122" s="70"/>
    </row>
    <row r="123" spans="1:31" ht="12.75" customHeight="1" x14ac:dyDescent="0.2">
      <c r="A123" s="479" t="s">
        <v>56</v>
      </c>
      <c r="B123" s="14"/>
      <c r="C123" s="87"/>
      <c r="D123" s="7"/>
      <c r="E123" s="87">
        <v>26665163</v>
      </c>
      <c r="F123" s="113" t="s">
        <v>17</v>
      </c>
      <c r="G123" s="7"/>
      <c r="H123" s="87"/>
      <c r="I123" s="113"/>
      <c r="J123" s="151"/>
      <c r="K123" s="113"/>
      <c r="L123" s="78"/>
      <c r="M123" s="113"/>
      <c r="N123" s="89"/>
      <c r="O123" s="90"/>
      <c r="P123" s="70"/>
      <c r="Q123" s="92"/>
      <c r="R123" s="78"/>
      <c r="S123" s="78"/>
      <c r="T123" s="6"/>
      <c r="X123" s="87"/>
      <c r="Y123" s="113"/>
      <c r="AA123" s="87"/>
      <c r="AB123" s="113"/>
    </row>
    <row r="124" spans="1:31" ht="12.75" customHeight="1" x14ac:dyDescent="0.2">
      <c r="A124" s="479" t="s">
        <v>32</v>
      </c>
      <c r="B124" s="14"/>
      <c r="C124" s="87"/>
      <c r="D124" s="7"/>
      <c r="E124" s="87">
        <v>6391709</v>
      </c>
      <c r="F124" s="113" t="s">
        <v>13</v>
      </c>
      <c r="G124" s="7"/>
      <c r="H124" s="87">
        <v>21505919</v>
      </c>
      <c r="I124" s="113" t="s">
        <v>13</v>
      </c>
      <c r="J124" s="151"/>
      <c r="K124" s="113"/>
      <c r="L124" s="78"/>
      <c r="M124" s="113"/>
      <c r="N124" s="89"/>
      <c r="O124" s="90"/>
      <c r="P124" s="70"/>
      <c r="Q124" s="92"/>
      <c r="R124" s="78"/>
      <c r="S124" s="78"/>
      <c r="T124" s="6"/>
      <c r="X124" s="87">
        <v>22700692</v>
      </c>
      <c r="Y124" s="113" t="s">
        <v>13</v>
      </c>
      <c r="AA124" s="87">
        <v>47790931</v>
      </c>
      <c r="AB124" s="113" t="s">
        <v>13</v>
      </c>
      <c r="AD124" s="70"/>
    </row>
    <row r="125" spans="1:31" ht="12.75" customHeight="1" x14ac:dyDescent="0.2">
      <c r="A125" s="479" t="s">
        <v>32</v>
      </c>
      <c r="B125" s="14"/>
      <c r="C125" s="87"/>
      <c r="D125" s="7"/>
      <c r="E125" s="87">
        <v>38350254</v>
      </c>
      <c r="F125" s="113" t="s">
        <v>17</v>
      </c>
      <c r="G125" s="7"/>
      <c r="H125" s="87"/>
      <c r="I125" s="113"/>
      <c r="J125" s="151"/>
      <c r="K125" s="113"/>
      <c r="L125" s="78"/>
      <c r="M125" s="113"/>
      <c r="N125" s="89"/>
      <c r="O125" s="90"/>
      <c r="P125" s="70"/>
      <c r="Q125" s="92"/>
      <c r="R125" s="78"/>
      <c r="S125" s="78"/>
      <c r="T125" s="6"/>
      <c r="X125" s="87">
        <v>29869332</v>
      </c>
      <c r="Y125" s="113" t="s">
        <v>17</v>
      </c>
      <c r="AA125" s="87"/>
      <c r="AB125" s="113"/>
    </row>
    <row r="126" spans="1:31" ht="12.75" customHeight="1" x14ac:dyDescent="0.2">
      <c r="A126" s="479" t="s">
        <v>35</v>
      </c>
      <c r="B126" s="14"/>
      <c r="C126" s="87"/>
      <c r="D126" s="7"/>
      <c r="E126" s="87">
        <v>46933723</v>
      </c>
      <c r="F126" s="113" t="s">
        <v>13</v>
      </c>
      <c r="G126" s="7"/>
      <c r="H126" s="87">
        <v>31939125</v>
      </c>
      <c r="I126" s="113" t="s">
        <v>13</v>
      </c>
      <c r="J126" s="151"/>
      <c r="K126" s="113"/>
      <c r="L126" s="78"/>
      <c r="M126" s="113"/>
      <c r="N126" s="89"/>
      <c r="O126" s="90"/>
      <c r="P126" s="70"/>
      <c r="Q126" s="92"/>
      <c r="R126" s="78"/>
      <c r="S126" s="78"/>
      <c r="T126" s="6"/>
      <c r="X126" s="87">
        <v>31939125</v>
      </c>
      <c r="Y126" s="113" t="s">
        <v>13</v>
      </c>
      <c r="AA126" s="87">
        <v>31939125</v>
      </c>
      <c r="AB126" s="113" t="s">
        <v>13</v>
      </c>
      <c r="AD126" s="70"/>
    </row>
    <row r="127" spans="1:31" ht="12.75" customHeight="1" x14ac:dyDescent="0.2">
      <c r="A127" s="486"/>
      <c r="B127" s="14"/>
      <c r="C127" s="87"/>
      <c r="D127" s="7"/>
      <c r="E127" s="87"/>
      <c r="F127" s="113"/>
      <c r="G127" s="7"/>
      <c r="H127" s="87"/>
      <c r="I127" s="113"/>
      <c r="J127" s="151"/>
      <c r="K127" s="113"/>
      <c r="L127" s="78"/>
      <c r="M127" s="113"/>
      <c r="N127" s="89"/>
      <c r="O127" s="90"/>
      <c r="P127" s="70"/>
      <c r="Q127" s="92"/>
      <c r="R127" s="78"/>
      <c r="S127" s="78"/>
      <c r="T127" s="6"/>
      <c r="X127" s="87"/>
      <c r="Y127" s="113"/>
      <c r="AA127" s="87"/>
      <c r="AB127" s="113"/>
    </row>
    <row r="128" spans="1:31" ht="12.75" customHeight="1" x14ac:dyDescent="0.2">
      <c r="A128" s="484" t="s">
        <v>65</v>
      </c>
      <c r="B128" s="119"/>
      <c r="C128" s="124"/>
      <c r="D128" s="351"/>
      <c r="E128" s="124">
        <v>1166636</v>
      </c>
      <c r="F128" s="226" t="s">
        <v>13</v>
      </c>
      <c r="G128" s="116"/>
      <c r="H128" s="124">
        <v>985514</v>
      </c>
      <c r="I128" s="113" t="s">
        <v>13</v>
      </c>
      <c r="J128" s="151"/>
      <c r="K128" s="113"/>
      <c r="L128" s="78"/>
      <c r="M128" s="113"/>
      <c r="N128" s="81"/>
      <c r="O128" s="69"/>
      <c r="P128" s="70"/>
      <c r="Q128" s="80"/>
      <c r="R128" s="9"/>
      <c r="S128" s="80"/>
      <c r="T128" s="9"/>
      <c r="X128" s="124">
        <v>997153</v>
      </c>
      <c r="Y128" s="226" t="s">
        <v>13</v>
      </c>
      <c r="AA128" s="124">
        <v>997153</v>
      </c>
      <c r="AB128" s="113" t="s">
        <v>13</v>
      </c>
      <c r="AD128" s="70"/>
    </row>
    <row r="129" spans="1:31" ht="12.75" customHeight="1" x14ac:dyDescent="0.2">
      <c r="A129" s="484" t="s">
        <v>66</v>
      </c>
      <c r="B129" s="119"/>
      <c r="C129" s="150"/>
      <c r="D129" s="352"/>
      <c r="E129" s="150">
        <v>444444</v>
      </c>
      <c r="F129" s="227" t="s">
        <v>17</v>
      </c>
      <c r="G129" s="116"/>
      <c r="H129" s="150"/>
      <c r="I129" s="113"/>
      <c r="J129" s="100"/>
      <c r="K129" s="127"/>
      <c r="L129" s="82"/>
      <c r="M129" s="127"/>
      <c r="N129" s="81"/>
      <c r="O129" s="69"/>
      <c r="P129" s="70"/>
      <c r="Q129" s="80"/>
      <c r="R129" s="9"/>
      <c r="S129" s="80"/>
      <c r="T129" s="9"/>
      <c r="X129" s="150"/>
      <c r="Y129" s="227"/>
      <c r="AA129" s="150"/>
      <c r="AB129" s="111"/>
    </row>
    <row r="130" spans="1:31" ht="12.75" customHeight="1" x14ac:dyDescent="0.2">
      <c r="A130" s="484"/>
      <c r="B130" s="119"/>
      <c r="C130" s="150"/>
      <c r="D130" s="352"/>
      <c r="E130" s="150"/>
      <c r="F130" s="227"/>
      <c r="G130" s="116"/>
      <c r="H130" s="150"/>
      <c r="I130" s="127"/>
      <c r="J130" s="100"/>
      <c r="K130" s="127"/>
      <c r="L130" s="82"/>
      <c r="M130" s="127"/>
      <c r="N130" s="81"/>
      <c r="O130" s="69"/>
      <c r="P130" s="70"/>
      <c r="Q130" s="80"/>
      <c r="R130" s="9"/>
      <c r="S130" s="80"/>
      <c r="T130" s="9"/>
      <c r="X130" s="150"/>
      <c r="Y130" s="227"/>
      <c r="AA130" s="150"/>
      <c r="AB130" s="111"/>
    </row>
    <row r="131" spans="1:31" ht="12.75" customHeight="1" x14ac:dyDescent="0.2">
      <c r="A131" s="484" t="s">
        <v>280</v>
      </c>
      <c r="B131" s="119"/>
      <c r="C131" s="150"/>
      <c r="D131" s="352"/>
      <c r="E131" s="150"/>
      <c r="F131" s="227"/>
      <c r="G131" s="116"/>
      <c r="H131" s="150"/>
      <c r="I131" s="227"/>
      <c r="J131" s="100"/>
      <c r="K131" s="127"/>
      <c r="L131" s="82"/>
      <c r="M131" s="127"/>
      <c r="N131" s="81"/>
      <c r="O131" s="69"/>
      <c r="P131" s="70"/>
      <c r="Q131" s="80"/>
      <c r="R131" s="9"/>
      <c r="S131" s="80"/>
      <c r="T131" s="9"/>
      <c r="X131" s="150">
        <v>-1114462</v>
      </c>
      <c r="Y131" s="227" t="s">
        <v>13</v>
      </c>
      <c r="AA131" s="150"/>
      <c r="AB131" s="111"/>
    </row>
    <row r="132" spans="1:31" ht="12.75" customHeight="1" x14ac:dyDescent="0.2">
      <c r="A132" s="484" t="s">
        <v>315</v>
      </c>
      <c r="B132" s="119"/>
      <c r="C132" s="150"/>
      <c r="D132" s="352"/>
      <c r="E132" s="150">
        <v>550456</v>
      </c>
      <c r="F132" s="227" t="s">
        <v>13</v>
      </c>
      <c r="G132" s="116"/>
      <c r="H132" s="150">
        <v>266283</v>
      </c>
      <c r="I132" s="227" t="s">
        <v>13</v>
      </c>
      <c r="J132" s="100"/>
      <c r="K132" s="127"/>
      <c r="L132" s="82"/>
      <c r="M132" s="127"/>
      <c r="N132" s="81"/>
      <c r="O132" s="69"/>
      <c r="P132" s="70"/>
      <c r="Q132" s="80"/>
      <c r="R132" s="9"/>
      <c r="S132" s="80"/>
      <c r="T132" s="9"/>
      <c r="X132" s="150">
        <v>277450</v>
      </c>
      <c r="Y132" s="227" t="s">
        <v>13</v>
      </c>
      <c r="AA132" s="150">
        <v>274197</v>
      </c>
      <c r="AB132" s="113" t="s">
        <v>13</v>
      </c>
      <c r="AD132" s="70"/>
    </row>
    <row r="133" spans="1:31" ht="12.75" customHeight="1" x14ac:dyDescent="0.2">
      <c r="A133" s="484" t="s">
        <v>33</v>
      </c>
      <c r="B133" s="119"/>
      <c r="C133" s="150"/>
      <c r="D133" s="352"/>
      <c r="E133" s="150">
        <v>49320</v>
      </c>
      <c r="F133" s="227" t="s">
        <v>62</v>
      </c>
      <c r="G133" s="116"/>
      <c r="H133" s="150">
        <v>161803</v>
      </c>
      <c r="I133" s="227" t="s">
        <v>13</v>
      </c>
      <c r="J133" s="100"/>
      <c r="K133" s="127"/>
      <c r="L133" s="82"/>
      <c r="M133" s="127"/>
      <c r="N133" s="81"/>
      <c r="O133" s="69"/>
      <c r="P133" s="70"/>
      <c r="Q133" s="80"/>
      <c r="R133" s="9"/>
      <c r="S133" s="80"/>
      <c r="T133" s="9"/>
      <c r="X133" s="150">
        <v>170792</v>
      </c>
      <c r="Y133" s="227" t="s">
        <v>13</v>
      </c>
      <c r="AA133" s="150">
        <v>359562</v>
      </c>
      <c r="AB133" s="227" t="s">
        <v>13</v>
      </c>
      <c r="AD133" s="70"/>
    </row>
    <row r="134" spans="1:31" ht="12.75" customHeight="1" x14ac:dyDescent="0.2">
      <c r="A134" s="484"/>
      <c r="B134" s="119"/>
      <c r="C134" s="150"/>
      <c r="D134" s="352"/>
      <c r="E134" s="150">
        <v>295923</v>
      </c>
      <c r="F134" s="227" t="s">
        <v>17</v>
      </c>
      <c r="G134" s="116"/>
      <c r="H134" s="150"/>
      <c r="I134" s="227"/>
      <c r="J134" s="100"/>
      <c r="K134" s="127"/>
      <c r="L134" s="82"/>
      <c r="M134" s="127"/>
      <c r="N134" s="81"/>
      <c r="O134" s="69"/>
      <c r="P134" s="70"/>
      <c r="Q134" s="80"/>
      <c r="R134" s="9"/>
      <c r="S134" s="80"/>
      <c r="T134" s="9"/>
      <c r="X134" s="150">
        <v>224726</v>
      </c>
      <c r="Y134" s="227" t="s">
        <v>17</v>
      </c>
      <c r="AA134" s="150"/>
      <c r="AB134" s="227"/>
    </row>
    <row r="135" spans="1:31" ht="12.75" customHeight="1" x14ac:dyDescent="0.2">
      <c r="A135" s="484" t="s">
        <v>34</v>
      </c>
      <c r="B135" s="119"/>
      <c r="C135" s="125"/>
      <c r="D135" s="352"/>
      <c r="E135" s="125">
        <v>284080</v>
      </c>
      <c r="F135" s="228" t="s">
        <v>13</v>
      </c>
      <c r="G135" s="116"/>
      <c r="H135" s="125">
        <v>168764</v>
      </c>
      <c r="I135" s="228" t="s">
        <v>13</v>
      </c>
      <c r="J135" s="224"/>
      <c r="K135" s="118"/>
      <c r="L135" s="73"/>
      <c r="M135" s="118"/>
      <c r="N135" s="81"/>
      <c r="O135" s="69"/>
      <c r="P135" s="70"/>
      <c r="Q135" s="80"/>
      <c r="R135" s="9"/>
      <c r="S135" s="80"/>
      <c r="T135" s="9"/>
      <c r="X135" s="125">
        <v>168764</v>
      </c>
      <c r="Y135" s="228" t="s">
        <v>13</v>
      </c>
      <c r="AA135" s="125">
        <v>168764</v>
      </c>
      <c r="AB135" s="228" t="s">
        <v>13</v>
      </c>
      <c r="AD135" s="70"/>
    </row>
    <row r="136" spans="1:31" ht="14.45" customHeight="1" x14ac:dyDescent="0.2">
      <c r="A136" s="488" t="s">
        <v>26</v>
      </c>
      <c r="B136" s="14"/>
      <c r="C136" s="115">
        <f>SUM(C113:C135)</f>
        <v>0</v>
      </c>
      <c r="D136" s="7"/>
      <c r="E136" s="115">
        <f>SUM(E113:E135)</f>
        <v>462602806</v>
      </c>
      <c r="F136" s="243"/>
      <c r="G136" s="207"/>
      <c r="H136" s="115">
        <f>SUM(H113:H135)</f>
        <v>262898724</v>
      </c>
      <c r="I136" s="218"/>
      <c r="J136" s="171"/>
      <c r="K136" s="138"/>
      <c r="L136" s="115"/>
      <c r="M136" s="137"/>
      <c r="N136" s="89"/>
      <c r="O136" s="90"/>
      <c r="P136" s="70"/>
      <c r="Q136" s="91"/>
      <c r="R136" s="78"/>
      <c r="S136" s="67"/>
      <c r="T136" s="6"/>
      <c r="X136" s="115">
        <f>SUM(X113:X135)</f>
        <v>326889309</v>
      </c>
      <c r="Y136" s="218"/>
      <c r="Z136" s="177" t="s">
        <v>233</v>
      </c>
      <c r="AA136" s="115">
        <f>SUM(AA113:AA135)</f>
        <v>311205734</v>
      </c>
      <c r="AB136" s="482"/>
    </row>
    <row r="137" spans="1:31" ht="12.75" customHeight="1" x14ac:dyDescent="0.2">
      <c r="A137" s="483"/>
      <c r="B137" s="14"/>
      <c r="C137" s="6"/>
      <c r="D137" s="7"/>
      <c r="E137" s="6"/>
      <c r="F137" s="207"/>
      <c r="G137" s="207"/>
      <c r="H137" s="6"/>
      <c r="I137" s="7"/>
      <c r="J137" s="6"/>
      <c r="K137" s="7"/>
      <c r="L137" s="6"/>
      <c r="M137" s="208"/>
      <c r="N137" s="89"/>
      <c r="O137" s="90"/>
      <c r="P137" s="70"/>
      <c r="Q137" s="209"/>
      <c r="R137" s="206"/>
      <c r="S137" s="206"/>
      <c r="T137" s="6"/>
      <c r="X137" s="6"/>
      <c r="Y137" s="7"/>
      <c r="AA137" s="6"/>
      <c r="AB137" s="7"/>
    </row>
    <row r="138" spans="1:31" ht="12.75" customHeight="1" x14ac:dyDescent="0.2">
      <c r="A138" s="483" t="s">
        <v>58</v>
      </c>
      <c r="B138" s="14"/>
      <c r="C138" s="6">
        <f>C136+C109</f>
        <v>35063034</v>
      </c>
      <c r="D138" s="7"/>
      <c r="E138" s="6">
        <f>E136+E109</f>
        <v>9312381888</v>
      </c>
      <c r="F138" s="207"/>
      <c r="G138" s="207"/>
      <c r="H138" s="6">
        <f>H136+H109</f>
        <v>9028483049</v>
      </c>
      <c r="I138" s="7"/>
      <c r="J138" s="6"/>
      <c r="K138" s="7"/>
      <c r="L138" s="6"/>
      <c r="M138" s="208"/>
      <c r="N138" s="89"/>
      <c r="O138" s="90"/>
      <c r="P138" s="70"/>
      <c r="Q138" s="209"/>
      <c r="R138" s="206"/>
      <c r="S138" s="206"/>
      <c r="T138" s="6"/>
      <c r="X138" s="6">
        <f>X136+X109</f>
        <v>9115588294</v>
      </c>
      <c r="Y138" s="7"/>
      <c r="AA138" s="6">
        <f>AA136+AA109</f>
        <v>9101302851</v>
      </c>
      <c r="AB138" s="7"/>
    </row>
    <row r="139" spans="1:31" ht="12.75" customHeight="1" x14ac:dyDescent="0.2">
      <c r="A139" s="483"/>
      <c r="B139" s="14"/>
      <c r="C139" s="6"/>
      <c r="D139" s="7"/>
      <c r="E139" s="6"/>
      <c r="F139" s="207"/>
      <c r="G139" s="207"/>
      <c r="H139" s="6"/>
      <c r="I139" s="7"/>
      <c r="J139" s="6"/>
      <c r="K139" s="7"/>
      <c r="L139" s="6"/>
      <c r="M139" s="208"/>
      <c r="N139" s="89"/>
      <c r="O139" s="90"/>
      <c r="P139" s="70"/>
      <c r="Q139" s="209"/>
      <c r="R139" s="206"/>
      <c r="S139" s="206"/>
      <c r="T139" s="6"/>
      <c r="X139" s="6"/>
      <c r="Y139" s="7"/>
      <c r="AA139" s="6"/>
      <c r="AB139" s="7"/>
      <c r="AE139" s="64"/>
    </row>
    <row r="140" spans="1:31" x14ac:dyDescent="0.2">
      <c r="A140" s="477" t="s">
        <v>318</v>
      </c>
      <c r="B140" s="4"/>
      <c r="C140" s="6"/>
      <c r="D140" s="40"/>
      <c r="E140" s="6"/>
      <c r="F140" s="7"/>
      <c r="G140" s="7"/>
      <c r="H140" s="6"/>
      <c r="I140" s="7"/>
      <c r="J140" s="6"/>
      <c r="L140" s="6"/>
      <c r="M140" s="59"/>
      <c r="N140" s="59"/>
      <c r="O140" s="158"/>
      <c r="Q140" s="6"/>
      <c r="R140" s="7"/>
      <c r="S140" s="6"/>
      <c r="T140" s="7"/>
      <c r="W140" s="178"/>
      <c r="Z140" s="178"/>
    </row>
    <row r="141" spans="1:31" x14ac:dyDescent="0.2">
      <c r="A141" s="497" t="s">
        <v>91</v>
      </c>
      <c r="B141" s="4"/>
      <c r="C141" s="105"/>
      <c r="D141" s="40"/>
      <c r="E141" s="105">
        <v>-2500000</v>
      </c>
      <c r="F141" s="221" t="s">
        <v>13</v>
      </c>
      <c r="G141" s="7"/>
      <c r="H141" s="105"/>
      <c r="I141" s="221"/>
      <c r="J141" s="225"/>
      <c r="K141" s="107"/>
      <c r="L141" s="76"/>
      <c r="M141" s="107"/>
      <c r="N141" s="167"/>
      <c r="O141" s="86"/>
      <c r="P141" s="168"/>
      <c r="Q141" s="76"/>
      <c r="R141" s="39"/>
      <c r="S141" s="76"/>
      <c r="T141" s="39"/>
      <c r="U141" s="49"/>
      <c r="V141" s="49"/>
      <c r="W141" s="178"/>
      <c r="X141" s="105"/>
      <c r="Y141" s="221"/>
      <c r="Z141" s="179"/>
      <c r="AA141" s="105"/>
      <c r="AB141" s="221"/>
    </row>
    <row r="142" spans="1:31" x14ac:dyDescent="0.2">
      <c r="A142" s="479" t="s">
        <v>88</v>
      </c>
      <c r="B142" s="4"/>
      <c r="C142" s="112"/>
      <c r="D142" s="40"/>
      <c r="E142" s="112">
        <v>-20000000</v>
      </c>
      <c r="F142" s="128" t="s">
        <v>13</v>
      </c>
      <c r="G142" s="7"/>
      <c r="H142" s="108"/>
      <c r="I142" s="113"/>
      <c r="J142" s="223"/>
      <c r="K142" s="129"/>
      <c r="L142" s="71"/>
      <c r="M142" s="129"/>
      <c r="N142" s="81"/>
      <c r="O142" s="202"/>
      <c r="P142" s="89"/>
      <c r="Q142" s="71"/>
      <c r="R142" s="5"/>
      <c r="S142" s="71"/>
      <c r="T142" s="5"/>
      <c r="U142" s="59"/>
      <c r="V142" s="59"/>
      <c r="W142" s="178"/>
      <c r="X142" s="108"/>
      <c r="Y142" s="113"/>
      <c r="Z142" s="179"/>
      <c r="AA142" s="108"/>
      <c r="AB142" s="113"/>
    </row>
    <row r="143" spans="1:31" x14ac:dyDescent="0.2">
      <c r="A143" s="479" t="s">
        <v>89</v>
      </c>
      <c r="B143" s="4"/>
      <c r="C143" s="112"/>
      <c r="D143" s="40"/>
      <c r="E143" s="112">
        <v>-3000000</v>
      </c>
      <c r="F143" s="128" t="s">
        <v>13</v>
      </c>
      <c r="G143" s="7"/>
      <c r="H143" s="108"/>
      <c r="I143" s="113"/>
      <c r="J143" s="223"/>
      <c r="K143" s="129"/>
      <c r="L143" s="71"/>
      <c r="M143" s="129"/>
      <c r="N143" s="81"/>
      <c r="O143" s="202"/>
      <c r="P143" s="89"/>
      <c r="Q143" s="71"/>
      <c r="R143" s="5"/>
      <c r="S143" s="71"/>
      <c r="T143" s="5"/>
      <c r="U143" s="59"/>
      <c r="V143" s="59"/>
      <c r="W143" s="178"/>
      <c r="X143" s="108"/>
      <c r="Y143" s="113"/>
      <c r="Z143" s="179"/>
      <c r="AA143" s="108"/>
      <c r="AB143" s="113"/>
    </row>
    <row r="144" spans="1:31" x14ac:dyDescent="0.2">
      <c r="A144" s="498" t="s">
        <v>90</v>
      </c>
      <c r="B144" s="4"/>
      <c r="C144" s="112"/>
      <c r="D144" s="40"/>
      <c r="E144" s="112">
        <v>-9800000</v>
      </c>
      <c r="F144" s="128"/>
      <c r="G144" s="7"/>
      <c r="H144" s="87"/>
      <c r="I144" s="113"/>
      <c r="J144" s="223"/>
      <c r="K144" s="129"/>
      <c r="L144" s="71"/>
      <c r="M144" s="129"/>
      <c r="N144" s="81"/>
      <c r="O144" s="202"/>
      <c r="P144" s="89"/>
      <c r="Q144" s="71"/>
      <c r="R144" s="5"/>
      <c r="S144" s="71"/>
      <c r="T144" s="5"/>
      <c r="U144" s="59"/>
      <c r="V144" s="59"/>
      <c r="W144" s="178"/>
      <c r="X144" s="108"/>
      <c r="Y144" s="113"/>
      <c r="Z144" s="179"/>
      <c r="AA144" s="108"/>
      <c r="AB144" s="113"/>
    </row>
    <row r="145" spans="1:32" x14ac:dyDescent="0.2">
      <c r="A145" s="498" t="s">
        <v>161</v>
      </c>
      <c r="B145" s="4"/>
      <c r="C145" s="203"/>
      <c r="D145" s="40"/>
      <c r="E145" s="112"/>
      <c r="F145" s="128"/>
      <c r="G145" s="7"/>
      <c r="H145" s="389">
        <v>-28004257</v>
      </c>
      <c r="I145" s="127"/>
      <c r="J145" s="223"/>
      <c r="K145" s="129"/>
      <c r="L145" s="71"/>
      <c r="M145" s="129"/>
      <c r="N145" s="81"/>
      <c r="O145" s="202"/>
      <c r="P145" s="89"/>
      <c r="Q145" s="71"/>
      <c r="R145" s="5"/>
      <c r="S145" s="71"/>
      <c r="T145" s="5"/>
      <c r="U145" s="59"/>
      <c r="V145" s="59"/>
      <c r="W145" s="178"/>
      <c r="X145" s="108"/>
      <c r="Y145" s="113"/>
      <c r="Z145" s="179"/>
      <c r="AA145" s="108"/>
      <c r="AB145" s="113"/>
    </row>
    <row r="146" spans="1:32" x14ac:dyDescent="0.2">
      <c r="A146" s="498" t="s">
        <v>188</v>
      </c>
      <c r="B146" s="4"/>
      <c r="C146" s="203"/>
      <c r="D146" s="40"/>
      <c r="E146" s="112"/>
      <c r="F146" s="128"/>
      <c r="G146" s="7"/>
      <c r="H146" s="389"/>
      <c r="I146" s="127"/>
      <c r="J146" s="223"/>
      <c r="K146" s="129"/>
      <c r="L146" s="71"/>
      <c r="M146" s="129"/>
      <c r="N146" s="81"/>
      <c r="O146" s="202"/>
      <c r="P146" s="89"/>
      <c r="Q146" s="71"/>
      <c r="R146" s="5"/>
      <c r="S146" s="71"/>
      <c r="T146" s="5"/>
      <c r="U146" s="59"/>
      <c r="V146" s="59"/>
      <c r="W146" s="178"/>
      <c r="X146" s="108">
        <v>-11622037</v>
      </c>
      <c r="Y146" s="113" t="s">
        <v>13</v>
      </c>
      <c r="Z146" s="179" t="s">
        <v>209</v>
      </c>
      <c r="AA146" s="108">
        <f>X146</f>
        <v>-11622037</v>
      </c>
      <c r="AB146" s="113" t="s">
        <v>13</v>
      </c>
      <c r="AC146" s="177" t="s">
        <v>209</v>
      </c>
      <c r="AD146" s="70"/>
    </row>
    <row r="147" spans="1:32" x14ac:dyDescent="0.2">
      <c r="A147" s="498" t="s">
        <v>189</v>
      </c>
      <c r="B147" s="4"/>
      <c r="C147" s="203"/>
      <c r="D147" s="40"/>
      <c r="E147" s="112"/>
      <c r="F147" s="128"/>
      <c r="G147" s="7"/>
      <c r="H147" s="389"/>
      <c r="I147" s="127"/>
      <c r="J147" s="223"/>
      <c r="K147" s="129"/>
      <c r="L147" s="71"/>
      <c r="M147" s="129"/>
      <c r="N147" s="81"/>
      <c r="O147" s="202"/>
      <c r="P147" s="89"/>
      <c r="Q147" s="71"/>
      <c r="R147" s="5"/>
      <c r="S147" s="71"/>
      <c r="T147" s="5"/>
      <c r="U147" s="59"/>
      <c r="V147" s="59"/>
      <c r="W147" s="178"/>
      <c r="X147" s="108">
        <v>-50000000</v>
      </c>
      <c r="Y147" s="113" t="s">
        <v>17</v>
      </c>
      <c r="Z147" s="179" t="s">
        <v>209</v>
      </c>
      <c r="AA147" s="108">
        <v>-41891102</v>
      </c>
      <c r="AB147" s="113" t="s">
        <v>17</v>
      </c>
      <c r="AC147" s="177" t="s">
        <v>209</v>
      </c>
      <c r="AD147" s="70"/>
    </row>
    <row r="148" spans="1:32" x14ac:dyDescent="0.2">
      <c r="A148" s="498"/>
      <c r="B148" s="4"/>
      <c r="C148" s="203"/>
      <c r="D148" s="40"/>
      <c r="E148" s="112"/>
      <c r="F148" s="128"/>
      <c r="G148" s="7"/>
      <c r="H148" s="389"/>
      <c r="I148" s="127"/>
      <c r="J148" s="223"/>
      <c r="K148" s="129"/>
      <c r="L148" s="71"/>
      <c r="M148" s="129"/>
      <c r="N148" s="81"/>
      <c r="O148" s="202"/>
      <c r="P148" s="89"/>
      <c r="Q148" s="71"/>
      <c r="R148" s="5"/>
      <c r="S148" s="71"/>
      <c r="T148" s="5"/>
      <c r="U148" s="59"/>
      <c r="V148" s="59"/>
      <c r="W148" s="178"/>
      <c r="X148" s="108"/>
      <c r="Y148" s="113"/>
      <c r="Z148" s="179"/>
      <c r="AA148" s="108">
        <v>-1386090</v>
      </c>
      <c r="AB148" s="113" t="s">
        <v>13</v>
      </c>
      <c r="AC148" s="177" t="s">
        <v>209</v>
      </c>
      <c r="AD148" s="70"/>
    </row>
    <row r="149" spans="1:32" hidden="1" x14ac:dyDescent="0.2">
      <c r="A149" s="498" t="s">
        <v>190</v>
      </c>
      <c r="B149" s="4"/>
      <c r="C149" s="203"/>
      <c r="D149" s="40"/>
      <c r="E149" s="112"/>
      <c r="F149" s="128"/>
      <c r="G149" s="7"/>
      <c r="H149" s="389"/>
      <c r="I149" s="127"/>
      <c r="J149" s="223"/>
      <c r="K149" s="129"/>
      <c r="L149" s="71"/>
      <c r="M149" s="129"/>
      <c r="N149" s="81"/>
      <c r="O149" s="202"/>
      <c r="P149" s="89"/>
      <c r="Q149" s="71"/>
      <c r="R149" s="5"/>
      <c r="S149" s="71"/>
      <c r="T149" s="5"/>
      <c r="U149" s="59"/>
      <c r="V149" s="59"/>
      <c r="W149" s="178"/>
      <c r="X149" s="108"/>
      <c r="Y149" s="113"/>
      <c r="Z149" s="179"/>
      <c r="AA149" s="108"/>
      <c r="AB149" s="113"/>
    </row>
    <row r="150" spans="1:32" hidden="1" x14ac:dyDescent="0.2">
      <c r="A150" s="498" t="s">
        <v>191</v>
      </c>
      <c r="B150" s="4"/>
      <c r="C150" s="203"/>
      <c r="D150" s="40"/>
      <c r="E150" s="112"/>
      <c r="F150" s="128"/>
      <c r="G150" s="7"/>
      <c r="H150" s="389"/>
      <c r="I150" s="127"/>
      <c r="J150" s="223"/>
      <c r="K150" s="129"/>
      <c r="L150" s="71"/>
      <c r="M150" s="129"/>
      <c r="N150" s="81"/>
      <c r="O150" s="202"/>
      <c r="P150" s="89"/>
      <c r="Q150" s="71"/>
      <c r="R150" s="5"/>
      <c r="S150" s="71"/>
      <c r="T150" s="5"/>
      <c r="U150" s="59"/>
      <c r="V150" s="59"/>
      <c r="W150" s="178"/>
      <c r="X150" s="108"/>
      <c r="Y150" s="113"/>
      <c r="Z150" s="179"/>
      <c r="AA150" s="108"/>
      <c r="AB150" s="113"/>
    </row>
    <row r="151" spans="1:32" x14ac:dyDescent="0.2">
      <c r="A151" s="499" t="s">
        <v>92</v>
      </c>
      <c r="B151" s="4"/>
      <c r="C151" s="203"/>
      <c r="D151" s="40"/>
      <c r="E151" s="203">
        <v>-10000000</v>
      </c>
      <c r="F151" s="118" t="s">
        <v>17</v>
      </c>
      <c r="G151" s="7"/>
      <c r="H151" s="248"/>
      <c r="I151" s="127"/>
      <c r="J151" s="229"/>
      <c r="K151" s="110"/>
      <c r="L151" s="73"/>
      <c r="M151" s="110"/>
      <c r="N151" s="74"/>
      <c r="O151" s="75"/>
      <c r="P151" s="79"/>
      <c r="Q151" s="166"/>
      <c r="R151" s="117"/>
      <c r="S151" s="166"/>
      <c r="T151" s="117"/>
      <c r="U151" s="56"/>
      <c r="V151" s="56"/>
      <c r="W151" s="178"/>
      <c r="X151" s="108"/>
      <c r="Y151" s="113"/>
      <c r="Z151" s="179"/>
      <c r="AA151" s="108"/>
      <c r="AB151" s="113"/>
    </row>
    <row r="152" spans="1:32" x14ac:dyDescent="0.2">
      <c r="A152" s="500" t="s">
        <v>57</v>
      </c>
      <c r="B152" s="4"/>
      <c r="C152" s="204">
        <f>SUM(C141:C151)</f>
        <v>0</v>
      </c>
      <c r="D152" s="40"/>
      <c r="E152" s="204">
        <f>SUM(E141:E151)</f>
        <v>-45300000</v>
      </c>
      <c r="F152" s="242"/>
      <c r="G152" s="7"/>
      <c r="H152" s="249">
        <f>SUM(H142:H151)</f>
        <v>-28004257</v>
      </c>
      <c r="I152" s="218"/>
      <c r="J152" s="230">
        <f t="shared" ref="J152:V152" si="1">J141+J151</f>
        <v>0</v>
      </c>
      <c r="K152" s="468">
        <f t="shared" si="1"/>
        <v>0</v>
      </c>
      <c r="L152" s="133">
        <f t="shared" si="1"/>
        <v>0</v>
      </c>
      <c r="M152" s="134">
        <f t="shared" si="1"/>
        <v>0</v>
      </c>
      <c r="N152" s="131">
        <f t="shared" si="1"/>
        <v>0</v>
      </c>
      <c r="O152" s="62">
        <f t="shared" si="1"/>
        <v>0</v>
      </c>
      <c r="P152">
        <f t="shared" si="1"/>
        <v>0</v>
      </c>
      <c r="Q152" s="1">
        <f t="shared" si="1"/>
        <v>0</v>
      </c>
      <c r="R152" s="2">
        <f t="shared" si="1"/>
        <v>0</v>
      </c>
      <c r="S152" s="1">
        <f t="shared" si="1"/>
        <v>0</v>
      </c>
      <c r="T152" s="2">
        <f t="shared" si="1"/>
        <v>0</v>
      </c>
      <c r="U152">
        <f t="shared" si="1"/>
        <v>0</v>
      </c>
      <c r="V152">
        <f t="shared" si="1"/>
        <v>0</v>
      </c>
      <c r="W152" s="182"/>
      <c r="X152" s="249">
        <f>SUM(X141:X151)</f>
        <v>-61622037</v>
      </c>
      <c r="Y152" s="118"/>
      <c r="Z152" s="178"/>
      <c r="AA152" s="249">
        <f>SUM(AA141:AA151)</f>
        <v>-54899229</v>
      </c>
      <c r="AB152" s="118"/>
    </row>
    <row r="153" spans="1:32" ht="12.75" customHeight="1" x14ac:dyDescent="0.2">
      <c r="A153" s="495"/>
      <c r="B153" s="14"/>
      <c r="C153" s="6"/>
      <c r="D153" s="7"/>
      <c r="E153" s="6"/>
      <c r="F153" s="93"/>
      <c r="G153" s="93"/>
      <c r="H153" s="6"/>
      <c r="I153" s="7"/>
      <c r="J153" s="6"/>
      <c r="L153" s="6"/>
      <c r="Q153" s="6"/>
      <c r="R153" s="6"/>
      <c r="S153" s="6"/>
      <c r="T153" s="6"/>
      <c r="X153" s="6"/>
      <c r="Y153" s="7"/>
      <c r="AA153" s="6"/>
      <c r="AB153" s="7"/>
      <c r="AE153" s="64"/>
    </row>
    <row r="154" spans="1:32" ht="13.5" thickBot="1" x14ac:dyDescent="0.25">
      <c r="A154" s="477" t="s">
        <v>10</v>
      </c>
      <c r="B154" s="10"/>
      <c r="C154" s="20"/>
      <c r="D154" s="21"/>
      <c r="E154" s="20">
        <f>E109+E136+E152</f>
        <v>9267081888</v>
      </c>
      <c r="F154" s="21"/>
      <c r="G154" s="7"/>
      <c r="H154" s="20">
        <f>H109+H136+H152</f>
        <v>9000478792</v>
      </c>
      <c r="I154" s="164"/>
      <c r="J154" s="20"/>
      <c r="K154" s="101"/>
      <c r="L154" s="20"/>
      <c r="N154" s="57"/>
      <c r="O154" s="63"/>
      <c r="Q154" s="20"/>
      <c r="S154" s="20"/>
      <c r="X154" s="20">
        <f>X109+X136+X152</f>
        <v>9053966257</v>
      </c>
      <c r="Y154" s="66"/>
      <c r="AA154" s="20">
        <f>AA109+AA136+AA152</f>
        <v>9046403622</v>
      </c>
      <c r="AB154" s="501"/>
      <c r="AE154" s="64"/>
    </row>
    <row r="155" spans="1:32" ht="12.75" customHeight="1" thickTop="1" x14ac:dyDescent="0.2">
      <c r="A155" s="502"/>
      <c r="B155" s="10"/>
      <c r="C155" s="23"/>
      <c r="D155" s="21"/>
      <c r="E155" s="23"/>
      <c r="G155" s="59"/>
      <c r="H155" s="23"/>
      <c r="J155" s="23"/>
      <c r="L155" s="23"/>
      <c r="Q155" s="66"/>
      <c r="S155" s="66"/>
      <c r="X155" s="23" t="s">
        <v>202</v>
      </c>
      <c r="Z155" s="180"/>
      <c r="AA155" s="23"/>
      <c r="AC155" s="180"/>
      <c r="AE155" s="64"/>
    </row>
    <row r="156" spans="1:32" x14ac:dyDescent="0.2">
      <c r="A156" s="503" t="s">
        <v>23</v>
      </c>
      <c r="B156" s="10"/>
      <c r="C156" s="44"/>
      <c r="D156" s="21"/>
      <c r="E156" s="44">
        <v>0.17330000000000001</v>
      </c>
      <c r="G156" s="59"/>
      <c r="H156" s="44">
        <v>0.16689999999999999</v>
      </c>
      <c r="J156" s="44"/>
      <c r="L156" s="44"/>
      <c r="Q156" s="44"/>
      <c r="S156" s="44"/>
      <c r="X156" s="148" t="s">
        <v>278</v>
      </c>
      <c r="AA156" s="148" t="s">
        <v>316</v>
      </c>
    </row>
    <row r="157" spans="1:32" x14ac:dyDescent="0.2">
      <c r="A157" s="504" t="s">
        <v>11</v>
      </c>
      <c r="B157" s="24"/>
      <c r="C157" s="43"/>
      <c r="D157" s="25"/>
      <c r="E157" s="43">
        <v>5880</v>
      </c>
      <c r="G157" s="59"/>
      <c r="H157" s="43">
        <v>5869</v>
      </c>
      <c r="J157" s="43"/>
      <c r="L157" s="43"/>
      <c r="Q157" s="43"/>
      <c r="S157" s="43"/>
      <c r="X157" s="43">
        <v>5869</v>
      </c>
      <c r="AA157" s="43">
        <f>X157</f>
        <v>5869</v>
      </c>
      <c r="AE157" s="244"/>
      <c r="AF157" s="244"/>
    </row>
    <row r="158" spans="1:32" x14ac:dyDescent="0.2">
      <c r="A158" s="505" t="s">
        <v>19</v>
      </c>
      <c r="B158" s="26"/>
      <c r="C158" s="47" t="s">
        <v>18</v>
      </c>
      <c r="D158" s="46"/>
      <c r="E158" s="47" t="s">
        <v>18</v>
      </c>
      <c r="F158" s="48"/>
      <c r="G158" s="239"/>
      <c r="H158" s="250" t="s">
        <v>18</v>
      </c>
      <c r="J158" s="47"/>
      <c r="L158" s="47"/>
      <c r="Q158" s="47" t="s">
        <v>18</v>
      </c>
      <c r="S158" s="47" t="s">
        <v>18</v>
      </c>
      <c r="X158" s="250" t="s">
        <v>18</v>
      </c>
      <c r="AA158" s="250" t="s">
        <v>18</v>
      </c>
    </row>
    <row r="159" spans="1:32" ht="7.5" customHeight="1" x14ac:dyDescent="0.2">
      <c r="A159" s="506"/>
      <c r="G159" s="59"/>
    </row>
    <row r="160" spans="1:32" ht="7.9" customHeight="1" x14ac:dyDescent="0.2">
      <c r="A160" s="507"/>
      <c r="C160" s="64"/>
      <c r="E160" s="64"/>
      <c r="G160" s="59"/>
    </row>
    <row r="161" spans="1:31" x14ac:dyDescent="0.2">
      <c r="A161" s="508" t="s">
        <v>59</v>
      </c>
      <c r="C161" s="210"/>
      <c r="E161" s="210"/>
      <c r="G161" s="59"/>
      <c r="H161" s="288"/>
      <c r="I161" s="289"/>
      <c r="X161" s="288"/>
      <c r="Y161" s="289"/>
      <c r="AA161" s="288"/>
      <c r="AB161" s="289"/>
    </row>
    <row r="162" spans="1:31" x14ac:dyDescent="0.2">
      <c r="A162" s="509" t="s">
        <v>60</v>
      </c>
      <c r="C162" s="211"/>
      <c r="E162" s="211"/>
      <c r="G162" s="59"/>
      <c r="H162" s="290"/>
      <c r="I162" s="291"/>
      <c r="X162" s="290"/>
      <c r="Y162" s="291"/>
      <c r="AA162" s="290"/>
      <c r="AB162" s="291"/>
    </row>
    <row r="163" spans="1:31" x14ac:dyDescent="0.2">
      <c r="A163" s="510" t="s">
        <v>163</v>
      </c>
      <c r="C163" s="316"/>
      <c r="E163" s="316"/>
      <c r="G163" s="59"/>
      <c r="H163" s="317">
        <v>930000</v>
      </c>
      <c r="I163" s="318" t="s">
        <v>13</v>
      </c>
      <c r="X163" s="376"/>
      <c r="Y163" s="318"/>
      <c r="AA163" s="317">
        <v>930000</v>
      </c>
      <c r="AB163" s="318" t="s">
        <v>13</v>
      </c>
    </row>
    <row r="164" spans="1:31" x14ac:dyDescent="0.2">
      <c r="A164" s="510"/>
      <c r="C164" s="316"/>
      <c r="E164" s="316"/>
      <c r="G164" s="59"/>
      <c r="H164" s="317">
        <v>1000000</v>
      </c>
      <c r="I164" s="318" t="s">
        <v>17</v>
      </c>
      <c r="X164" s="376"/>
      <c r="Y164" s="318"/>
      <c r="AA164" s="317">
        <v>1000000</v>
      </c>
      <c r="AB164" s="318" t="s">
        <v>17</v>
      </c>
    </row>
    <row r="165" spans="1:31" x14ac:dyDescent="0.2">
      <c r="A165" s="510" t="s">
        <v>115</v>
      </c>
      <c r="C165" s="316"/>
      <c r="E165" s="316"/>
      <c r="G165" s="59"/>
      <c r="H165" s="317">
        <v>1000000</v>
      </c>
      <c r="I165" s="318" t="s">
        <v>13</v>
      </c>
      <c r="X165" s="317"/>
      <c r="Y165" s="318"/>
      <c r="AA165" s="317">
        <v>1000000</v>
      </c>
      <c r="AB165" s="318" t="s">
        <v>13</v>
      </c>
    </row>
    <row r="166" spans="1:31" x14ac:dyDescent="0.2">
      <c r="A166" s="510" t="s">
        <v>340</v>
      </c>
      <c r="C166" s="316"/>
      <c r="E166" s="316"/>
      <c r="G166" s="59"/>
      <c r="H166" s="317">
        <v>278500</v>
      </c>
      <c r="I166" s="318" t="s">
        <v>13</v>
      </c>
      <c r="X166" s="317"/>
      <c r="Y166" s="318"/>
      <c r="AA166" s="317">
        <v>278500</v>
      </c>
      <c r="AB166" s="318" t="s">
        <v>13</v>
      </c>
    </row>
    <row r="167" spans="1:31" x14ac:dyDescent="0.2">
      <c r="A167" s="510" t="s">
        <v>337</v>
      </c>
      <c r="C167" s="316"/>
      <c r="E167" s="316"/>
      <c r="G167" s="59"/>
      <c r="H167" s="317">
        <v>0</v>
      </c>
      <c r="I167" s="318"/>
      <c r="W167" s="177" t="s">
        <v>222</v>
      </c>
      <c r="X167" s="407" t="s">
        <v>218</v>
      </c>
      <c r="Y167" s="318"/>
      <c r="Z167" s="177" t="s">
        <v>222</v>
      </c>
      <c r="AA167" s="407" t="s">
        <v>218</v>
      </c>
      <c r="AB167" s="318"/>
      <c r="AC167" s="177" t="s">
        <v>222</v>
      </c>
    </row>
    <row r="168" spans="1:31" x14ac:dyDescent="0.2">
      <c r="A168" s="510" t="s">
        <v>338</v>
      </c>
      <c r="C168" s="296"/>
      <c r="E168" s="296"/>
      <c r="F168" s="159"/>
      <c r="G168" s="240"/>
      <c r="H168" s="292">
        <v>450000</v>
      </c>
      <c r="I168" s="293" t="s">
        <v>13</v>
      </c>
      <c r="J168" s="159"/>
      <c r="K168" s="163"/>
      <c r="L168" s="159"/>
      <c r="M168" s="159"/>
      <c r="N168" s="159"/>
      <c r="O168" s="22"/>
      <c r="P168" s="159"/>
      <c r="Q168" s="159"/>
      <c r="R168" s="159"/>
      <c r="S168" s="159"/>
      <c r="T168" s="159"/>
      <c r="U168" s="159"/>
      <c r="V168" s="159"/>
      <c r="W168" s="183"/>
      <c r="X168" s="292"/>
      <c r="Y168" s="293"/>
      <c r="AA168" s="292">
        <v>450000</v>
      </c>
      <c r="AB168" s="293" t="s">
        <v>13</v>
      </c>
    </row>
    <row r="169" spans="1:31" x14ac:dyDescent="0.2">
      <c r="A169" s="511" t="s">
        <v>339</v>
      </c>
      <c r="C169" s="319"/>
      <c r="E169" s="319"/>
      <c r="F169" s="159"/>
      <c r="G169" s="240"/>
      <c r="H169" s="320"/>
      <c r="I169" s="321"/>
      <c r="J169" s="159"/>
      <c r="K169" s="163"/>
      <c r="L169" s="159"/>
      <c r="M169" s="159"/>
      <c r="N169" s="159"/>
      <c r="O169" s="22"/>
      <c r="P169" s="159"/>
      <c r="Q169" s="159"/>
      <c r="R169" s="159"/>
      <c r="S169" s="159"/>
      <c r="T169" s="159"/>
      <c r="U169" s="159"/>
      <c r="V169" s="159"/>
      <c r="W169" s="183"/>
      <c r="X169" s="320">
        <v>80000</v>
      </c>
      <c r="Y169" s="321" t="s">
        <v>13</v>
      </c>
      <c r="AA169" s="320">
        <v>80000</v>
      </c>
      <c r="AB169" s="321" t="s">
        <v>13</v>
      </c>
    </row>
    <row r="170" spans="1:31" x14ac:dyDescent="0.2">
      <c r="A170" s="511" t="s">
        <v>224</v>
      </c>
      <c r="C170" s="319"/>
      <c r="E170" s="319"/>
      <c r="F170" s="159"/>
      <c r="G170" s="240"/>
      <c r="H170" s="320"/>
      <c r="I170" s="321"/>
      <c r="J170" s="159"/>
      <c r="K170" s="163"/>
      <c r="L170" s="159"/>
      <c r="M170" s="159"/>
      <c r="N170" s="159"/>
      <c r="O170" s="22"/>
      <c r="P170" s="159"/>
      <c r="Q170" s="159"/>
      <c r="R170" s="159"/>
      <c r="S170" s="159"/>
      <c r="T170" s="159"/>
      <c r="U170" s="159"/>
      <c r="V170" s="159"/>
      <c r="W170" s="183"/>
      <c r="X170" s="320">
        <v>587207</v>
      </c>
      <c r="Y170" s="321" t="s">
        <v>17</v>
      </c>
      <c r="AA170" s="320"/>
      <c r="AB170" s="321"/>
    </row>
    <row r="171" spans="1:31" ht="6" customHeight="1" x14ac:dyDescent="0.2">
      <c r="A171" s="512"/>
      <c r="B171" s="212"/>
      <c r="C171" s="213"/>
      <c r="D171" s="212"/>
      <c r="E171" s="213"/>
      <c r="G171" s="59"/>
      <c r="H171" s="294"/>
      <c r="I171" s="295"/>
      <c r="X171" s="294"/>
      <c r="Y171" s="295"/>
      <c r="AA171" s="294"/>
      <c r="AB171" s="295"/>
    </row>
    <row r="172" spans="1:31" ht="13.9" customHeight="1" x14ac:dyDescent="0.2">
      <c r="A172" s="214"/>
      <c r="B172" s="214"/>
      <c r="C172" s="214"/>
      <c r="D172" s="214"/>
      <c r="E172" s="372"/>
      <c r="F172" s="214"/>
      <c r="G172" s="241"/>
      <c r="H172" s="251"/>
    </row>
    <row r="173" spans="1:31" x14ac:dyDescent="0.2">
      <c r="A173" s="37" t="s">
        <v>14</v>
      </c>
      <c r="B173" s="159" t="s">
        <v>211</v>
      </c>
      <c r="G173" s="59"/>
      <c r="H173" s="375"/>
      <c r="AD173" s="406"/>
    </row>
    <row r="174" spans="1:31" ht="6.6" customHeight="1" x14ac:dyDescent="0.2">
      <c r="AD174" s="405"/>
      <c r="AE174" s="70"/>
    </row>
    <row r="175" spans="1:31" x14ac:dyDescent="0.2">
      <c r="B175" s="159" t="s">
        <v>213</v>
      </c>
      <c r="X175" s="59"/>
    </row>
    <row r="176" spans="1:31" x14ac:dyDescent="0.2">
      <c r="B176" s="70" t="s">
        <v>217</v>
      </c>
      <c r="H176" s="77" t="s">
        <v>201</v>
      </c>
      <c r="X176" s="206">
        <v>-28004257</v>
      </c>
    </row>
    <row r="177" spans="2:31" ht="6.6" customHeight="1" x14ac:dyDescent="0.2">
      <c r="AE177" s="70"/>
    </row>
    <row r="178" spans="2:31" x14ac:dyDescent="0.2">
      <c r="X178" s="160" t="s">
        <v>212</v>
      </c>
      <c r="AA178" s="160" t="s">
        <v>24</v>
      </c>
    </row>
    <row r="179" spans="2:31" x14ac:dyDescent="0.2">
      <c r="B179" s="70" t="s">
        <v>210</v>
      </c>
      <c r="F179" s="70" t="s">
        <v>206</v>
      </c>
      <c r="H179" s="70" t="s">
        <v>200</v>
      </c>
      <c r="V179" s="70" t="s">
        <v>206</v>
      </c>
      <c r="W179" s="70"/>
      <c r="X179" s="400">
        <v>-11622037</v>
      </c>
      <c r="AA179" s="400">
        <v>-11622037</v>
      </c>
      <c r="AE179" s="70"/>
    </row>
    <row r="180" spans="2:31" x14ac:dyDescent="0.2">
      <c r="F180" s="70" t="s">
        <v>207</v>
      </c>
      <c r="H180" s="70" t="s">
        <v>201</v>
      </c>
      <c r="V180" s="70" t="s">
        <v>207</v>
      </c>
      <c r="W180" s="70"/>
      <c r="X180" s="400">
        <v>11622037</v>
      </c>
      <c r="AA180" s="400">
        <v>11622037</v>
      </c>
    </row>
    <row r="181" spans="2:31" ht="4.1500000000000004" customHeight="1" x14ac:dyDescent="0.2">
      <c r="H181"/>
      <c r="W181"/>
    </row>
    <row r="182" spans="2:31" x14ac:dyDescent="0.2">
      <c r="B182" s="70" t="s">
        <v>203</v>
      </c>
      <c r="F182" s="70" t="s">
        <v>206</v>
      </c>
      <c r="H182" s="70" t="s">
        <v>200</v>
      </c>
      <c r="V182" s="70" t="s">
        <v>206</v>
      </c>
      <c r="W182" s="70"/>
      <c r="X182" s="400">
        <v>-50000000</v>
      </c>
      <c r="AA182" s="64">
        <f>AA147+AA148</f>
        <v>-43277192</v>
      </c>
    </row>
    <row r="183" spans="2:31" x14ac:dyDescent="0.2">
      <c r="F183" s="70" t="s">
        <v>207</v>
      </c>
      <c r="H183" s="70" t="s">
        <v>201</v>
      </c>
      <c r="V183" s="70" t="s">
        <v>207</v>
      </c>
      <c r="W183" s="70"/>
      <c r="X183" s="400">
        <v>50000000</v>
      </c>
      <c r="AA183" s="400">
        <v>43277192</v>
      </c>
    </row>
    <row r="184" spans="2:31" ht="4.1500000000000004" customHeight="1" x14ac:dyDescent="0.2">
      <c r="H184"/>
      <c r="W184"/>
      <c r="X184" s="70" t="s">
        <v>202</v>
      </c>
    </row>
    <row r="185" spans="2:31" x14ac:dyDescent="0.2">
      <c r="B185" s="70" t="s">
        <v>204</v>
      </c>
      <c r="F185" s="70" t="s">
        <v>206</v>
      </c>
      <c r="H185" s="70" t="s">
        <v>205</v>
      </c>
      <c r="V185" s="70" t="s">
        <v>206</v>
      </c>
      <c r="W185" s="70"/>
      <c r="X185" s="400">
        <v>-259833</v>
      </c>
      <c r="AA185" s="400">
        <v>-259833</v>
      </c>
    </row>
    <row r="186" spans="2:31" x14ac:dyDescent="0.2">
      <c r="H186" s="70" t="s">
        <v>208</v>
      </c>
      <c r="W186" s="70"/>
      <c r="X186" s="400">
        <v>-340327</v>
      </c>
      <c r="AA186" s="400">
        <v>-340327</v>
      </c>
    </row>
    <row r="187" spans="2:31" ht="7.9" customHeight="1" x14ac:dyDescent="0.2"/>
    <row r="188" spans="2:31" x14ac:dyDescent="0.2">
      <c r="B188" s="159" t="s">
        <v>215</v>
      </c>
    </row>
    <row r="189" spans="2:31" x14ac:dyDescent="0.2">
      <c r="E189" s="70" t="s">
        <v>216</v>
      </c>
    </row>
    <row r="191" spans="2:31" x14ac:dyDescent="0.2">
      <c r="B191" s="159" t="s">
        <v>219</v>
      </c>
    </row>
    <row r="192" spans="2:31" x14ac:dyDescent="0.2">
      <c r="B192" s="159"/>
      <c r="E192" s="70" t="s">
        <v>220</v>
      </c>
    </row>
    <row r="193" spans="2:24" x14ac:dyDescent="0.2">
      <c r="B193" s="159"/>
    </row>
    <row r="194" spans="2:24" x14ac:dyDescent="0.2">
      <c r="B194" s="159" t="s">
        <v>223</v>
      </c>
    </row>
    <row r="195" spans="2:24" ht="28.15" customHeight="1" x14ac:dyDescent="0.2">
      <c r="B195" s="159"/>
      <c r="E195" s="529" t="s">
        <v>225</v>
      </c>
      <c r="F195" s="529"/>
      <c r="G195" s="529"/>
      <c r="H195" s="529"/>
      <c r="I195" s="529"/>
      <c r="J195" s="529"/>
      <c r="K195" s="529"/>
      <c r="L195" s="529"/>
      <c r="M195" s="529"/>
      <c r="N195" s="529"/>
      <c r="O195" s="529"/>
      <c r="P195" s="529"/>
      <c r="Q195" s="529"/>
      <c r="R195" s="529"/>
      <c r="S195" s="529"/>
      <c r="T195" s="529"/>
      <c r="U195" s="529"/>
      <c r="V195" s="529"/>
      <c r="W195" s="529"/>
      <c r="X195" s="529"/>
    </row>
    <row r="196" spans="2:24" ht="10.15" customHeight="1" x14ac:dyDescent="0.2">
      <c r="B196" s="159"/>
      <c r="E196" s="70"/>
    </row>
    <row r="197" spans="2:24" x14ac:dyDescent="0.2">
      <c r="B197" s="159" t="s">
        <v>317</v>
      </c>
    </row>
    <row r="198" spans="2:24" ht="31.9" customHeight="1" x14ac:dyDescent="0.2">
      <c r="E198" s="529" t="s">
        <v>341</v>
      </c>
      <c r="F198" s="529"/>
      <c r="G198" s="529"/>
      <c r="H198" s="529"/>
      <c r="I198" s="529"/>
      <c r="J198" s="529"/>
      <c r="K198" s="529"/>
      <c r="L198" s="529"/>
      <c r="M198" s="529"/>
      <c r="N198" s="529"/>
      <c r="O198" s="529"/>
      <c r="P198" s="529"/>
      <c r="Q198" s="529"/>
      <c r="R198" s="529"/>
      <c r="S198" s="529"/>
      <c r="T198" s="529"/>
      <c r="U198" s="529"/>
      <c r="V198" s="529"/>
      <c r="W198" s="529"/>
      <c r="X198" s="529"/>
    </row>
    <row r="199" spans="2:24" x14ac:dyDescent="0.2">
      <c r="H199" s="409"/>
      <c r="I199" s="70"/>
    </row>
    <row r="200" spans="2:24" x14ac:dyDescent="0.2">
      <c r="H200" s="409"/>
      <c r="I200" s="70"/>
    </row>
    <row r="201" spans="2:24" x14ac:dyDescent="0.2">
      <c r="H201" s="409"/>
    </row>
    <row r="202" spans="2:24" x14ac:dyDescent="0.2">
      <c r="E202" s="70"/>
    </row>
    <row r="203" spans="2:24" x14ac:dyDescent="0.2">
      <c r="E203" s="70"/>
    </row>
  </sheetData>
  <mergeCells count="3">
    <mergeCell ref="C7:I7"/>
    <mergeCell ref="E195:X195"/>
    <mergeCell ref="E198:X198"/>
  </mergeCells>
  <pageMargins left="0.25" right="0.25" top="0.75" bottom="0.75" header="0.3" footer="0.3"/>
  <pageSetup scale="80" orientation="portrait" r:id="rId1"/>
  <headerFooter>
    <oddFooter>&amp;L&amp;"Arial,Italic"&amp;9Division of School Business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42"/>
  <sheetViews>
    <sheetView workbookViewId="0">
      <selection activeCell="M10" sqref="M10"/>
    </sheetView>
  </sheetViews>
  <sheetFormatPr defaultRowHeight="12.75" x14ac:dyDescent="0.2"/>
  <cols>
    <col min="1" max="1" width="5.85546875" customWidth="1"/>
    <col min="2" max="2" width="16.85546875" customWidth="1"/>
    <col min="3" max="3" width="11.42578125" customWidth="1"/>
    <col min="4" max="6" width="11.42578125" bestFit="1" customWidth="1"/>
    <col min="7" max="7" width="12.28515625" customWidth="1"/>
  </cols>
  <sheetData>
    <row r="1" spans="1:10" ht="18" x14ac:dyDescent="0.25">
      <c r="A1" s="381" t="s">
        <v>258</v>
      </c>
      <c r="B1" s="381"/>
      <c r="C1" s="174"/>
      <c r="D1" s="390"/>
      <c r="E1" s="408"/>
      <c r="F1" s="408"/>
      <c r="G1" s="408"/>
      <c r="H1" s="408"/>
      <c r="I1" s="408"/>
      <c r="J1" s="408"/>
    </row>
    <row r="2" spans="1:10" x14ac:dyDescent="0.2">
      <c r="A2" s="266"/>
      <c r="B2" s="266"/>
      <c r="C2" s="183"/>
      <c r="D2" s="146"/>
      <c r="E2" s="152"/>
      <c r="F2" s="149"/>
      <c r="H2" s="147"/>
      <c r="I2" s="143"/>
    </row>
    <row r="3" spans="1:10" ht="25.5" x14ac:dyDescent="0.2">
      <c r="A3" s="266"/>
      <c r="B3" s="266"/>
      <c r="C3" s="383" t="s">
        <v>130</v>
      </c>
      <c r="D3" s="383" t="s">
        <v>120</v>
      </c>
      <c r="E3" s="384" t="s">
        <v>123</v>
      </c>
      <c r="F3" s="384" t="s">
        <v>124</v>
      </c>
      <c r="G3" s="379"/>
      <c r="H3" s="379"/>
      <c r="I3" s="379"/>
      <c r="J3" s="379"/>
    </row>
    <row r="4" spans="1:10" x14ac:dyDescent="0.2">
      <c r="C4" s="385" t="s">
        <v>125</v>
      </c>
      <c r="D4" s="386">
        <v>61751</v>
      </c>
      <c r="E4" s="386">
        <v>67926</v>
      </c>
      <c r="F4" s="386">
        <v>74101</v>
      </c>
    </row>
    <row r="5" spans="1:10" x14ac:dyDescent="0.2">
      <c r="C5" s="385" t="s">
        <v>126</v>
      </c>
      <c r="D5" s="386">
        <v>64839</v>
      </c>
      <c r="E5" s="386">
        <v>71322</v>
      </c>
      <c r="F5" s="386">
        <v>77806</v>
      </c>
    </row>
    <row r="6" spans="1:10" x14ac:dyDescent="0.2">
      <c r="C6" s="385" t="s">
        <v>128</v>
      </c>
      <c r="D6" s="386">
        <v>67926</v>
      </c>
      <c r="E6" s="386">
        <v>74719</v>
      </c>
      <c r="F6" s="386">
        <v>81511</v>
      </c>
    </row>
    <row r="7" spans="1:10" x14ac:dyDescent="0.2">
      <c r="C7" s="385" t="s">
        <v>129</v>
      </c>
      <c r="D7" s="386">
        <v>71014</v>
      </c>
      <c r="E7" s="386">
        <v>78115</v>
      </c>
      <c r="F7" s="386">
        <v>85216</v>
      </c>
    </row>
    <row r="8" spans="1:10" x14ac:dyDescent="0.2">
      <c r="C8" s="385" t="s">
        <v>127</v>
      </c>
      <c r="D8" s="386">
        <v>74101</v>
      </c>
      <c r="E8" s="386">
        <v>81511</v>
      </c>
      <c r="F8" s="386">
        <v>88921</v>
      </c>
    </row>
    <row r="10" spans="1:10" x14ac:dyDescent="0.2">
      <c r="A10" s="159" t="s">
        <v>139</v>
      </c>
      <c r="B10" s="159"/>
    </row>
    <row r="11" spans="1:10" x14ac:dyDescent="0.2">
      <c r="B11" s="70" t="s">
        <v>122</v>
      </c>
      <c r="C11" s="70" t="s">
        <v>131</v>
      </c>
    </row>
    <row r="12" spans="1:10" x14ac:dyDescent="0.2">
      <c r="B12" s="70" t="s">
        <v>132</v>
      </c>
      <c r="C12" s="70" t="s">
        <v>137</v>
      </c>
    </row>
    <row r="14" spans="1:10" ht="25.9" customHeight="1" x14ac:dyDescent="0.2">
      <c r="B14" s="70" t="s">
        <v>124</v>
      </c>
      <c r="C14" s="529" t="s">
        <v>133</v>
      </c>
      <c r="D14" s="529"/>
      <c r="E14" s="529"/>
      <c r="F14" s="529"/>
      <c r="G14" s="529"/>
    </row>
    <row r="15" spans="1:10" x14ac:dyDescent="0.2">
      <c r="B15" s="70"/>
      <c r="C15" s="70"/>
    </row>
    <row r="16" spans="1:10" ht="27" customHeight="1" x14ac:dyDescent="0.2">
      <c r="B16" s="70" t="s">
        <v>123</v>
      </c>
      <c r="C16" s="529" t="s">
        <v>134</v>
      </c>
      <c r="D16" s="529"/>
      <c r="E16" s="529"/>
      <c r="F16" s="529"/>
      <c r="G16" s="529"/>
    </row>
    <row r="17" spans="1:12" x14ac:dyDescent="0.2">
      <c r="C17" s="70" t="s">
        <v>135</v>
      </c>
    </row>
    <row r="18" spans="1:12" ht="27" customHeight="1" x14ac:dyDescent="0.2">
      <c r="C18" s="529" t="s">
        <v>136</v>
      </c>
      <c r="D18" s="529"/>
      <c r="E18" s="529"/>
      <c r="F18" s="529"/>
      <c r="G18" s="529"/>
    </row>
    <row r="20" spans="1:12" x14ac:dyDescent="0.2">
      <c r="A20" s="159" t="s">
        <v>140</v>
      </c>
      <c r="B20" s="159"/>
      <c r="C20" s="70" t="s">
        <v>138</v>
      </c>
    </row>
    <row r="22" spans="1:12" ht="27" customHeight="1" x14ac:dyDescent="0.25">
      <c r="A22" s="159" t="s">
        <v>160</v>
      </c>
      <c r="C22" s="529" t="s">
        <v>185</v>
      </c>
      <c r="D22" s="529"/>
      <c r="E22" s="529"/>
      <c r="F22" s="529"/>
      <c r="G22" s="529"/>
      <c r="L22" s="394"/>
    </row>
    <row r="23" spans="1:12" x14ac:dyDescent="0.2">
      <c r="C23" s="70"/>
    </row>
    <row r="24" spans="1:12" x14ac:dyDescent="0.2">
      <c r="A24" s="159" t="s">
        <v>156</v>
      </c>
      <c r="B24" s="159"/>
      <c r="C24" s="70" t="s">
        <v>159</v>
      </c>
    </row>
    <row r="26" spans="1:12" x14ac:dyDescent="0.2">
      <c r="A26" s="159" t="s">
        <v>186</v>
      </c>
      <c r="C26" s="70" t="s">
        <v>187</v>
      </c>
    </row>
    <row r="28" spans="1:12" x14ac:dyDescent="0.2">
      <c r="A28" s="159" t="s">
        <v>146</v>
      </c>
      <c r="B28" s="159"/>
      <c r="C28" s="70" t="s">
        <v>172</v>
      </c>
    </row>
    <row r="29" spans="1:12" x14ac:dyDescent="0.2">
      <c r="C29" s="70" t="s">
        <v>184</v>
      </c>
    </row>
    <row r="30" spans="1:12" x14ac:dyDescent="0.2">
      <c r="B30" s="70" t="s">
        <v>141</v>
      </c>
      <c r="C30" s="143">
        <v>5000</v>
      </c>
    </row>
    <row r="31" spans="1:12" x14ac:dyDescent="0.2">
      <c r="B31" s="70" t="s">
        <v>142</v>
      </c>
      <c r="C31" s="143">
        <v>4000</v>
      </c>
    </row>
    <row r="32" spans="1:12" x14ac:dyDescent="0.2">
      <c r="B32" s="70" t="s">
        <v>143</v>
      </c>
      <c r="C32" s="143">
        <v>3000</v>
      </c>
    </row>
    <row r="33" spans="1:7" x14ac:dyDescent="0.2">
      <c r="B33" s="70" t="s">
        <v>144</v>
      </c>
      <c r="C33" s="143">
        <v>2000</v>
      </c>
    </row>
    <row r="34" spans="1:7" x14ac:dyDescent="0.2">
      <c r="B34" s="70" t="s">
        <v>145</v>
      </c>
      <c r="C34" s="143">
        <v>1000</v>
      </c>
    </row>
    <row r="36" spans="1:7" ht="29.45" customHeight="1" x14ac:dyDescent="0.2">
      <c r="A36" s="159" t="s">
        <v>147</v>
      </c>
      <c r="B36" s="159"/>
      <c r="C36" s="529" t="s">
        <v>157</v>
      </c>
      <c r="D36" s="529"/>
      <c r="E36" s="529"/>
      <c r="F36" s="529"/>
      <c r="G36" s="529"/>
    </row>
    <row r="37" spans="1:7" x14ac:dyDescent="0.2">
      <c r="B37" s="70" t="s">
        <v>148</v>
      </c>
    </row>
    <row r="38" spans="1:7" x14ac:dyDescent="0.2">
      <c r="B38" s="382" t="s">
        <v>150</v>
      </c>
      <c r="C38" s="143">
        <v>5000</v>
      </c>
    </row>
    <row r="39" spans="1:7" x14ac:dyDescent="0.2">
      <c r="B39" s="382" t="s">
        <v>151</v>
      </c>
      <c r="C39" s="143">
        <v>10000</v>
      </c>
      <c r="D39" s="70" t="s">
        <v>149</v>
      </c>
    </row>
    <row r="41" spans="1:7" x14ac:dyDescent="0.2">
      <c r="B41" s="70" t="s">
        <v>152</v>
      </c>
    </row>
    <row r="42" spans="1:7" x14ac:dyDescent="0.2">
      <c r="B42" s="70" t="s">
        <v>153</v>
      </c>
    </row>
  </sheetData>
  <mergeCells count="5">
    <mergeCell ref="C36:G36"/>
    <mergeCell ref="C14:G14"/>
    <mergeCell ref="C16:G16"/>
    <mergeCell ref="C18:G18"/>
    <mergeCell ref="C22:G22"/>
  </mergeCells>
  <pageMargins left="0.7" right="0.7" top="0.75" bottom="0.75" header="0.3" footer="0.3"/>
  <pageSetup orientation="portrait" r:id="rId1"/>
  <headerFooter>
    <oddFooter>&amp;L&amp;"Arial,Italic"&amp;9Division of School Business
NC Department of Public Instruction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workbookViewId="0">
      <selection activeCell="F4" sqref="D1:F1048576"/>
    </sheetView>
  </sheetViews>
  <sheetFormatPr defaultRowHeight="12.75" x14ac:dyDescent="0.2"/>
  <cols>
    <col min="1" max="1" width="5.28515625" customWidth="1"/>
    <col min="3" max="3" width="1.7109375" customWidth="1"/>
    <col min="4" max="6" width="0" hidden="1" customWidth="1"/>
    <col min="7" max="7" width="1.85546875" customWidth="1"/>
    <col min="11" max="11" width="1.7109375" customWidth="1"/>
    <col min="12" max="14" width="0" hidden="1" customWidth="1"/>
  </cols>
  <sheetData>
    <row r="1" spans="1:14" x14ac:dyDescent="0.2">
      <c r="A1" s="159" t="s">
        <v>76</v>
      </c>
    </row>
    <row r="2" spans="1:14" x14ac:dyDescent="0.2">
      <c r="A2" s="159" t="s">
        <v>100</v>
      </c>
    </row>
    <row r="3" spans="1:14" ht="13.5" thickBot="1" x14ac:dyDescent="0.25">
      <c r="A3" s="70"/>
    </row>
    <row r="4" spans="1:14" ht="13.5" thickBot="1" x14ac:dyDescent="0.25">
      <c r="A4" s="323" t="s">
        <v>70</v>
      </c>
      <c r="B4" s="324"/>
      <c r="D4" s="369" t="s">
        <v>71</v>
      </c>
      <c r="E4" s="370"/>
      <c r="F4" s="371"/>
      <c r="H4" s="369" t="s">
        <v>73</v>
      </c>
      <c r="I4" s="370"/>
      <c r="J4" s="371"/>
      <c r="L4" s="369" t="s">
        <v>72</v>
      </c>
      <c r="M4" s="370"/>
      <c r="N4" s="371"/>
    </row>
    <row r="5" spans="1:14" ht="90.6" customHeight="1" x14ac:dyDescent="0.25">
      <c r="A5" s="325" t="s">
        <v>47</v>
      </c>
      <c r="B5" s="325" t="s">
        <v>98</v>
      </c>
      <c r="C5" s="326"/>
      <c r="D5" s="325" t="s">
        <v>99</v>
      </c>
      <c r="E5" s="325" t="s">
        <v>48</v>
      </c>
      <c r="F5" s="325" t="s">
        <v>51</v>
      </c>
      <c r="G5" s="326"/>
      <c r="H5" s="325" t="s">
        <v>99</v>
      </c>
      <c r="I5" s="327" t="s">
        <v>48</v>
      </c>
      <c r="J5" s="327" t="s">
        <v>51</v>
      </c>
      <c r="K5" s="326"/>
      <c r="L5" s="325" t="s">
        <v>99</v>
      </c>
      <c r="M5" s="327" t="s">
        <v>48</v>
      </c>
      <c r="N5" s="327" t="s">
        <v>51</v>
      </c>
    </row>
    <row r="6" spans="1:14" ht="15" x14ac:dyDescent="0.25">
      <c r="A6" s="189">
        <v>0</v>
      </c>
      <c r="B6" s="191">
        <v>35000</v>
      </c>
      <c r="D6" s="191"/>
      <c r="E6" s="191"/>
      <c r="F6" s="245"/>
      <c r="H6" s="328">
        <f>'Senate Tchr salary'!I5*10</f>
        <v>35000</v>
      </c>
      <c r="I6" s="191"/>
      <c r="J6" s="245"/>
      <c r="L6" s="328">
        <f>'House Salary'!J5</f>
        <v>0</v>
      </c>
      <c r="M6" s="191"/>
      <c r="N6" s="245"/>
    </row>
    <row r="7" spans="1:14" ht="15" x14ac:dyDescent="0.25">
      <c r="A7" s="192">
        <v>1</v>
      </c>
      <c r="B7" s="194">
        <v>35750</v>
      </c>
      <c r="D7" s="194"/>
      <c r="E7" s="194">
        <f>D7-$B$6</f>
        <v>-35000</v>
      </c>
      <c r="F7" s="330">
        <f>E7/B6</f>
        <v>-1</v>
      </c>
      <c r="H7" s="329">
        <f>'Senate Tchr salary'!I6*10</f>
        <v>35840</v>
      </c>
      <c r="I7" s="194">
        <f>H7-B6</f>
        <v>840</v>
      </c>
      <c r="J7" s="330">
        <f>I7/B6</f>
        <v>2.4E-2</v>
      </c>
      <c r="L7" s="329">
        <f>'House Salary'!J6</f>
        <v>0</v>
      </c>
      <c r="M7" s="194">
        <f>L7-$B$6</f>
        <v>-35000</v>
      </c>
      <c r="N7" s="330"/>
    </row>
    <row r="8" spans="1:14" ht="15" x14ac:dyDescent="0.25">
      <c r="A8" s="192">
        <v>2</v>
      </c>
      <c r="B8" s="194">
        <v>36000</v>
      </c>
      <c r="D8" s="194"/>
      <c r="E8" s="194">
        <f t="shared" ref="E8:E43" si="0">D8-B7</f>
        <v>-35750</v>
      </c>
      <c r="F8" s="330">
        <f t="shared" ref="F8:F43" si="1">E8/B7</f>
        <v>-1</v>
      </c>
      <c r="H8" s="329">
        <f>'Senate Tchr salary'!I7*10</f>
        <v>36350</v>
      </c>
      <c r="I8" s="194">
        <f t="shared" ref="I8:I41" si="2">H8-B7</f>
        <v>600</v>
      </c>
      <c r="J8" s="330">
        <f t="shared" ref="J8:J41" si="3">I8/B7</f>
        <v>1.6783216783216783E-2</v>
      </c>
      <c r="L8" s="329">
        <f>'House Salary'!J7</f>
        <v>0</v>
      </c>
      <c r="M8" s="194">
        <f t="shared" ref="M8:M43" si="4">L8-$B$6</f>
        <v>-35000</v>
      </c>
      <c r="N8" s="330"/>
    </row>
    <row r="9" spans="1:14" ht="15" x14ac:dyDescent="0.25">
      <c r="A9" s="192">
        <v>3</v>
      </c>
      <c r="B9" s="194">
        <v>36250</v>
      </c>
      <c r="D9" s="194"/>
      <c r="E9" s="194">
        <f t="shared" si="0"/>
        <v>-36000</v>
      </c>
      <c r="F9" s="330">
        <f t="shared" si="1"/>
        <v>-1</v>
      </c>
      <c r="H9" s="329">
        <f>'Senate Tchr salary'!I8*10</f>
        <v>36880</v>
      </c>
      <c r="I9" s="194">
        <f t="shared" si="2"/>
        <v>880</v>
      </c>
      <c r="J9" s="330">
        <f t="shared" si="3"/>
        <v>2.4444444444444446E-2</v>
      </c>
      <c r="L9" s="329">
        <f>'House Salary'!J8</f>
        <v>0</v>
      </c>
      <c r="M9" s="194">
        <f t="shared" si="4"/>
        <v>-35000</v>
      </c>
      <c r="N9" s="330"/>
    </row>
    <row r="10" spans="1:14" ht="15" x14ac:dyDescent="0.25">
      <c r="A10" s="192">
        <v>4</v>
      </c>
      <c r="B10" s="194">
        <v>36750</v>
      </c>
      <c r="D10" s="194"/>
      <c r="E10" s="194">
        <f t="shared" si="0"/>
        <v>-36250</v>
      </c>
      <c r="F10" s="330">
        <f t="shared" si="1"/>
        <v>-1</v>
      </c>
      <c r="H10" s="329">
        <f>'Senate Tchr salary'!I9*10</f>
        <v>37560</v>
      </c>
      <c r="I10" s="194">
        <f t="shared" si="2"/>
        <v>1310</v>
      </c>
      <c r="J10" s="330">
        <f t="shared" si="3"/>
        <v>3.6137931034482762E-2</v>
      </c>
      <c r="L10" s="329">
        <f>'House Salary'!J9</f>
        <v>0</v>
      </c>
      <c r="M10" s="194">
        <f t="shared" si="4"/>
        <v>-35000</v>
      </c>
      <c r="N10" s="330"/>
    </row>
    <row r="11" spans="1:14" ht="15" x14ac:dyDescent="0.25">
      <c r="A11" s="192">
        <v>5</v>
      </c>
      <c r="B11" s="194">
        <v>37250</v>
      </c>
      <c r="D11" s="194"/>
      <c r="E11" s="194">
        <f t="shared" si="0"/>
        <v>-36750</v>
      </c>
      <c r="F11" s="330">
        <f t="shared" si="1"/>
        <v>-1</v>
      </c>
      <c r="H11" s="329">
        <f>'Senate Tchr salary'!I10*10</f>
        <v>38230</v>
      </c>
      <c r="I11" s="194">
        <f t="shared" si="2"/>
        <v>1480</v>
      </c>
      <c r="J11" s="330">
        <f t="shared" si="3"/>
        <v>4.0272108843537414E-2</v>
      </c>
      <c r="L11" s="329">
        <f>'House Salary'!J10</f>
        <v>0</v>
      </c>
      <c r="M11" s="194">
        <f t="shared" si="4"/>
        <v>-35000</v>
      </c>
      <c r="N11" s="330"/>
    </row>
    <row r="12" spans="1:14" ht="15" x14ac:dyDescent="0.25">
      <c r="A12" s="192">
        <v>6</v>
      </c>
      <c r="B12" s="194">
        <v>38000</v>
      </c>
      <c r="D12" s="194"/>
      <c r="E12" s="194">
        <f t="shared" si="0"/>
        <v>-37250</v>
      </c>
      <c r="F12" s="330">
        <f t="shared" si="1"/>
        <v>-1</v>
      </c>
      <c r="H12" s="329">
        <f>'Senate Tchr salary'!I11*10</f>
        <v>39070</v>
      </c>
      <c r="I12" s="194">
        <f t="shared" si="2"/>
        <v>1820</v>
      </c>
      <c r="J12" s="330">
        <f t="shared" si="3"/>
        <v>4.8859060402684562E-2</v>
      </c>
      <c r="L12" s="329">
        <f>'House Salary'!J11</f>
        <v>0</v>
      </c>
      <c r="M12" s="194">
        <f t="shared" si="4"/>
        <v>-35000</v>
      </c>
      <c r="N12" s="330"/>
    </row>
    <row r="13" spans="1:14" ht="15" x14ac:dyDescent="0.25">
      <c r="A13" s="192">
        <v>7</v>
      </c>
      <c r="B13" s="194">
        <v>38500</v>
      </c>
      <c r="D13" s="194"/>
      <c r="E13" s="194">
        <f t="shared" si="0"/>
        <v>-38000</v>
      </c>
      <c r="F13" s="330">
        <f t="shared" si="1"/>
        <v>-1</v>
      </c>
      <c r="H13" s="329">
        <f>'Senate Tchr salary'!I12*10</f>
        <v>39760</v>
      </c>
      <c r="I13" s="194">
        <f t="shared" si="2"/>
        <v>1760</v>
      </c>
      <c r="J13" s="330">
        <f t="shared" si="3"/>
        <v>4.6315789473684213E-2</v>
      </c>
      <c r="L13" s="329">
        <f>'House Salary'!J12</f>
        <v>0</v>
      </c>
      <c r="M13" s="194">
        <f t="shared" si="4"/>
        <v>-35000</v>
      </c>
      <c r="N13" s="330"/>
    </row>
    <row r="14" spans="1:14" ht="15" x14ac:dyDescent="0.25">
      <c r="A14" s="192">
        <v>8</v>
      </c>
      <c r="B14" s="194">
        <v>39000</v>
      </c>
      <c r="D14" s="194"/>
      <c r="E14" s="194">
        <f t="shared" si="0"/>
        <v>-38500</v>
      </c>
      <c r="F14" s="330">
        <f t="shared" si="1"/>
        <v>-1</v>
      </c>
      <c r="H14" s="329">
        <f>'Senate Tchr salary'!I13*10</f>
        <v>40430</v>
      </c>
      <c r="I14" s="194">
        <f t="shared" si="2"/>
        <v>1930</v>
      </c>
      <c r="J14" s="330">
        <f t="shared" si="3"/>
        <v>5.0129870129870129E-2</v>
      </c>
      <c r="L14" s="329">
        <f>'House Salary'!J13</f>
        <v>0</v>
      </c>
      <c r="M14" s="194">
        <f t="shared" si="4"/>
        <v>-35000</v>
      </c>
      <c r="N14" s="330"/>
    </row>
    <row r="15" spans="1:14" ht="15" x14ac:dyDescent="0.25">
      <c r="A15" s="192">
        <v>9</v>
      </c>
      <c r="B15" s="194">
        <v>39500</v>
      </c>
      <c r="D15" s="194"/>
      <c r="E15" s="194">
        <f t="shared" si="0"/>
        <v>-39000</v>
      </c>
      <c r="F15" s="330">
        <f t="shared" si="1"/>
        <v>-1</v>
      </c>
      <c r="H15" s="329">
        <f>'Senate Tchr salary'!I14*10</f>
        <v>41110</v>
      </c>
      <c r="I15" s="194">
        <f t="shared" si="2"/>
        <v>2110</v>
      </c>
      <c r="J15" s="330">
        <f t="shared" si="3"/>
        <v>5.4102564102564102E-2</v>
      </c>
      <c r="L15" s="329">
        <f>'House Salary'!J14</f>
        <v>0</v>
      </c>
      <c r="M15" s="194">
        <f t="shared" si="4"/>
        <v>-35000</v>
      </c>
      <c r="N15" s="330"/>
    </row>
    <row r="16" spans="1:14" ht="15" x14ac:dyDescent="0.25">
      <c r="A16" s="192">
        <v>10</v>
      </c>
      <c r="B16" s="194">
        <v>40250</v>
      </c>
      <c r="D16" s="194"/>
      <c r="E16" s="194">
        <f t="shared" si="0"/>
        <v>-39500</v>
      </c>
      <c r="F16" s="330">
        <f t="shared" si="1"/>
        <v>-1</v>
      </c>
      <c r="H16" s="329">
        <f>'Senate Tchr salary'!I15*10</f>
        <v>41950</v>
      </c>
      <c r="I16" s="194">
        <f t="shared" si="2"/>
        <v>2450</v>
      </c>
      <c r="J16" s="330">
        <f t="shared" si="3"/>
        <v>6.20253164556962E-2</v>
      </c>
      <c r="L16" s="329">
        <f>'House Salary'!J15</f>
        <v>0</v>
      </c>
      <c r="M16" s="194">
        <f t="shared" si="4"/>
        <v>-35000</v>
      </c>
      <c r="N16" s="330"/>
    </row>
    <row r="17" spans="1:14" ht="15" x14ac:dyDescent="0.25">
      <c r="A17" s="192">
        <v>11</v>
      </c>
      <c r="B17" s="194">
        <v>41000</v>
      </c>
      <c r="D17" s="194"/>
      <c r="E17" s="194">
        <f t="shared" si="0"/>
        <v>-40250</v>
      </c>
      <c r="F17" s="330">
        <f t="shared" si="1"/>
        <v>-1</v>
      </c>
      <c r="H17" s="329">
        <f>'Senate Tchr salary'!I16*10</f>
        <v>42800</v>
      </c>
      <c r="I17" s="194">
        <f t="shared" si="2"/>
        <v>2550</v>
      </c>
      <c r="J17" s="330">
        <f t="shared" si="3"/>
        <v>6.3354037267080748E-2</v>
      </c>
      <c r="L17" s="329">
        <f>'House Salary'!J16</f>
        <v>0</v>
      </c>
      <c r="M17" s="194">
        <f t="shared" si="4"/>
        <v>-35000</v>
      </c>
      <c r="N17" s="330"/>
    </row>
    <row r="18" spans="1:14" ht="15" x14ac:dyDescent="0.25">
      <c r="A18" s="192">
        <v>12</v>
      </c>
      <c r="B18" s="194">
        <v>41750</v>
      </c>
      <c r="D18" s="194"/>
      <c r="E18" s="194">
        <f t="shared" si="0"/>
        <v>-41000</v>
      </c>
      <c r="F18" s="330">
        <f t="shared" si="1"/>
        <v>-1</v>
      </c>
      <c r="H18" s="329">
        <f>'Senate Tchr salary'!I17*10</f>
        <v>43640</v>
      </c>
      <c r="I18" s="194">
        <f t="shared" si="2"/>
        <v>2640</v>
      </c>
      <c r="J18" s="330">
        <f t="shared" si="3"/>
        <v>6.4390243902439026E-2</v>
      </c>
      <c r="L18" s="329">
        <f>'House Salary'!J17</f>
        <v>0</v>
      </c>
      <c r="M18" s="194">
        <f t="shared" si="4"/>
        <v>-35000</v>
      </c>
      <c r="N18" s="330"/>
    </row>
    <row r="19" spans="1:14" ht="15" x14ac:dyDescent="0.25">
      <c r="A19" s="192">
        <v>13</v>
      </c>
      <c r="B19" s="194">
        <v>42500</v>
      </c>
      <c r="D19" s="194"/>
      <c r="E19" s="194">
        <f t="shared" si="0"/>
        <v>-41750</v>
      </c>
      <c r="F19" s="330">
        <f t="shared" si="1"/>
        <v>-1</v>
      </c>
      <c r="H19" s="329">
        <f>'Senate Tchr salary'!I18*10</f>
        <v>44480</v>
      </c>
      <c r="I19" s="194">
        <f t="shared" si="2"/>
        <v>2730</v>
      </c>
      <c r="J19" s="330">
        <f t="shared" si="3"/>
        <v>6.5389221556886229E-2</v>
      </c>
      <c r="L19" s="329">
        <f>'House Salary'!J18</f>
        <v>0</v>
      </c>
      <c r="M19" s="194">
        <f t="shared" si="4"/>
        <v>-35000</v>
      </c>
      <c r="N19" s="330"/>
    </row>
    <row r="20" spans="1:14" ht="15" x14ac:dyDescent="0.25">
      <c r="A20" s="192">
        <v>14</v>
      </c>
      <c r="B20" s="194">
        <v>43250</v>
      </c>
      <c r="D20" s="194"/>
      <c r="E20" s="194">
        <f t="shared" si="0"/>
        <v>-42500</v>
      </c>
      <c r="F20" s="330">
        <f t="shared" si="1"/>
        <v>-1</v>
      </c>
      <c r="H20" s="329">
        <f>'Senate Tchr salary'!I19*10</f>
        <v>45320</v>
      </c>
      <c r="I20" s="194">
        <f t="shared" si="2"/>
        <v>2820</v>
      </c>
      <c r="J20" s="330">
        <f t="shared" si="3"/>
        <v>6.6352941176470587E-2</v>
      </c>
      <c r="L20" s="329">
        <f>'House Salary'!J19</f>
        <v>0</v>
      </c>
      <c r="M20" s="194">
        <f t="shared" si="4"/>
        <v>-35000</v>
      </c>
      <c r="N20" s="330"/>
    </row>
    <row r="21" spans="1:14" ht="15" x14ac:dyDescent="0.25">
      <c r="A21" s="192">
        <v>15</v>
      </c>
      <c r="B21" s="194">
        <v>45250</v>
      </c>
      <c r="D21" s="194"/>
      <c r="E21" s="194">
        <f t="shared" si="0"/>
        <v>-43250</v>
      </c>
      <c r="F21" s="330">
        <f t="shared" si="1"/>
        <v>-1</v>
      </c>
      <c r="H21" s="329">
        <f>'Senate Tchr salary'!I20*10</f>
        <v>46930</v>
      </c>
      <c r="I21" s="194">
        <f t="shared" si="2"/>
        <v>3680</v>
      </c>
      <c r="J21" s="330">
        <f t="shared" si="3"/>
        <v>8.5086705202312138E-2</v>
      </c>
      <c r="L21" s="329">
        <f>'House Salary'!J20</f>
        <v>0</v>
      </c>
      <c r="M21" s="194">
        <f t="shared" si="4"/>
        <v>-35000</v>
      </c>
      <c r="N21" s="330"/>
    </row>
    <row r="22" spans="1:14" ht="15" x14ac:dyDescent="0.25">
      <c r="A22" s="192">
        <v>16</v>
      </c>
      <c r="B22" s="194">
        <v>45250</v>
      </c>
      <c r="D22" s="194"/>
      <c r="E22" s="194">
        <f t="shared" si="0"/>
        <v>-45250</v>
      </c>
      <c r="F22" s="330">
        <f t="shared" si="1"/>
        <v>-1</v>
      </c>
      <c r="H22" s="329">
        <f>'Senate Tchr salary'!I21*10</f>
        <v>46930</v>
      </c>
      <c r="I22" s="194">
        <f t="shared" si="2"/>
        <v>1680</v>
      </c>
      <c r="J22" s="330">
        <f t="shared" si="3"/>
        <v>3.7127071823204419E-2</v>
      </c>
      <c r="L22" s="329">
        <f>'House Salary'!J21</f>
        <v>0</v>
      </c>
      <c r="M22" s="194">
        <f t="shared" si="4"/>
        <v>-35000</v>
      </c>
      <c r="N22" s="330"/>
    </row>
    <row r="23" spans="1:14" ht="15" x14ac:dyDescent="0.25">
      <c r="A23" s="192">
        <v>17</v>
      </c>
      <c r="B23" s="194">
        <v>45250</v>
      </c>
      <c r="D23" s="194"/>
      <c r="E23" s="194">
        <f t="shared" si="0"/>
        <v>-45250</v>
      </c>
      <c r="F23" s="330">
        <f t="shared" si="1"/>
        <v>-1</v>
      </c>
      <c r="H23" s="329">
        <f>'Senate Tchr salary'!I22*10</f>
        <v>46930</v>
      </c>
      <c r="I23" s="194">
        <f t="shared" si="2"/>
        <v>1680</v>
      </c>
      <c r="J23" s="330">
        <f t="shared" si="3"/>
        <v>3.7127071823204419E-2</v>
      </c>
      <c r="L23" s="329">
        <f>'House Salary'!J22</f>
        <v>0</v>
      </c>
      <c r="M23" s="194">
        <f t="shared" si="4"/>
        <v>-35000</v>
      </c>
      <c r="N23" s="330"/>
    </row>
    <row r="24" spans="1:14" ht="15" x14ac:dyDescent="0.25">
      <c r="A24" s="192">
        <v>18</v>
      </c>
      <c r="B24" s="194">
        <v>45250</v>
      </c>
      <c r="D24" s="194"/>
      <c r="E24" s="194">
        <f t="shared" si="0"/>
        <v>-45250</v>
      </c>
      <c r="F24" s="330">
        <f t="shared" si="1"/>
        <v>-1</v>
      </c>
      <c r="H24" s="329">
        <f>'Senate Tchr salary'!I23*10</f>
        <v>46930</v>
      </c>
      <c r="I24" s="194">
        <f t="shared" si="2"/>
        <v>1680</v>
      </c>
      <c r="J24" s="330">
        <f t="shared" si="3"/>
        <v>3.7127071823204419E-2</v>
      </c>
      <c r="L24" s="329">
        <f>'House Salary'!J23</f>
        <v>0</v>
      </c>
      <c r="M24" s="194">
        <f t="shared" si="4"/>
        <v>-35000</v>
      </c>
      <c r="N24" s="330"/>
    </row>
    <row r="25" spans="1:14" ht="15" x14ac:dyDescent="0.25">
      <c r="A25" s="192">
        <v>19</v>
      </c>
      <c r="B25" s="194">
        <v>45250</v>
      </c>
      <c r="D25" s="194"/>
      <c r="E25" s="194">
        <f t="shared" si="0"/>
        <v>-45250</v>
      </c>
      <c r="F25" s="330">
        <f t="shared" si="1"/>
        <v>-1</v>
      </c>
      <c r="H25" s="329">
        <f>'Senate Tchr salary'!I24*10</f>
        <v>46930</v>
      </c>
      <c r="I25" s="194">
        <f t="shared" si="2"/>
        <v>1680</v>
      </c>
      <c r="J25" s="330">
        <f t="shared" si="3"/>
        <v>3.7127071823204419E-2</v>
      </c>
      <c r="L25" s="329">
        <f>'House Salary'!J24</f>
        <v>0</v>
      </c>
      <c r="M25" s="194">
        <f t="shared" si="4"/>
        <v>-35000</v>
      </c>
      <c r="N25" s="330"/>
    </row>
    <row r="26" spans="1:14" ht="15" x14ac:dyDescent="0.25">
      <c r="A26" s="192">
        <v>20</v>
      </c>
      <c r="B26" s="194">
        <v>48000</v>
      </c>
      <c r="D26" s="194"/>
      <c r="E26" s="194">
        <f t="shared" si="0"/>
        <v>-45250</v>
      </c>
      <c r="F26" s="330">
        <f t="shared" si="1"/>
        <v>-1</v>
      </c>
      <c r="H26" s="329">
        <f>'Senate Tchr salary'!I25*10</f>
        <v>48710</v>
      </c>
      <c r="I26" s="194">
        <f t="shared" si="2"/>
        <v>3460</v>
      </c>
      <c r="J26" s="330">
        <f t="shared" si="3"/>
        <v>7.646408839779005E-2</v>
      </c>
      <c r="L26" s="329">
        <f>'House Salary'!J25</f>
        <v>0</v>
      </c>
      <c r="M26" s="194">
        <f t="shared" si="4"/>
        <v>-35000</v>
      </c>
      <c r="N26" s="330"/>
    </row>
    <row r="27" spans="1:14" ht="15" x14ac:dyDescent="0.25">
      <c r="A27" s="192">
        <v>21</v>
      </c>
      <c r="B27" s="194">
        <v>48000</v>
      </c>
      <c r="D27" s="194"/>
      <c r="E27" s="331">
        <f t="shared" si="0"/>
        <v>-48000</v>
      </c>
      <c r="F27" s="332">
        <f t="shared" si="1"/>
        <v>-1</v>
      </c>
      <c r="H27" s="329">
        <f>'Senate Tchr salary'!I26*10</f>
        <v>48710</v>
      </c>
      <c r="I27" s="194">
        <f t="shared" si="2"/>
        <v>710</v>
      </c>
      <c r="J27" s="330">
        <f t="shared" si="3"/>
        <v>1.4791666666666667E-2</v>
      </c>
      <c r="L27" s="329">
        <f>'House Salary'!J26</f>
        <v>0</v>
      </c>
      <c r="M27" s="194">
        <f t="shared" si="4"/>
        <v>-35000</v>
      </c>
      <c r="N27" s="330"/>
    </row>
    <row r="28" spans="1:14" ht="15" x14ac:dyDescent="0.25">
      <c r="A28" s="192">
        <v>22</v>
      </c>
      <c r="B28" s="194">
        <v>48000</v>
      </c>
      <c r="D28" s="194"/>
      <c r="E28" s="191">
        <f t="shared" si="0"/>
        <v>-48000</v>
      </c>
      <c r="F28" s="333">
        <f t="shared" si="1"/>
        <v>-1</v>
      </c>
      <c r="H28" s="329">
        <f>'Senate Tchr salary'!I27*10</f>
        <v>48710</v>
      </c>
      <c r="I28" s="194">
        <f t="shared" si="2"/>
        <v>710</v>
      </c>
      <c r="J28" s="330">
        <f t="shared" si="3"/>
        <v>1.4791666666666667E-2</v>
      </c>
      <c r="L28" s="329">
        <f>'House Salary'!J27</f>
        <v>0</v>
      </c>
      <c r="M28" s="194">
        <f t="shared" si="4"/>
        <v>-35000</v>
      </c>
      <c r="N28" s="330"/>
    </row>
    <row r="29" spans="1:14" ht="15" x14ac:dyDescent="0.25">
      <c r="A29" s="192">
        <v>23</v>
      </c>
      <c r="B29" s="194">
        <v>48000</v>
      </c>
      <c r="D29" s="194"/>
      <c r="E29" s="194">
        <f t="shared" si="0"/>
        <v>-48000</v>
      </c>
      <c r="F29" s="330">
        <f t="shared" si="1"/>
        <v>-1</v>
      </c>
      <c r="H29" s="329">
        <f>'Senate Tchr salary'!I28*10</f>
        <v>48710</v>
      </c>
      <c r="I29" s="194">
        <f t="shared" si="2"/>
        <v>710</v>
      </c>
      <c r="J29" s="330">
        <f t="shared" si="3"/>
        <v>1.4791666666666667E-2</v>
      </c>
      <c r="L29" s="329">
        <f>'House Salary'!J28</f>
        <v>0</v>
      </c>
      <c r="M29" s="194">
        <f t="shared" si="4"/>
        <v>-35000</v>
      </c>
      <c r="N29" s="330"/>
    </row>
    <row r="30" spans="1:14" ht="15" x14ac:dyDescent="0.25">
      <c r="A30" s="192">
        <v>24</v>
      </c>
      <c r="B30" s="194">
        <v>48000</v>
      </c>
      <c r="D30" s="194"/>
      <c r="E30" s="194">
        <f t="shared" si="0"/>
        <v>-48000</v>
      </c>
      <c r="F30" s="330">
        <f t="shared" si="1"/>
        <v>-1</v>
      </c>
      <c r="H30" s="329">
        <f>'Senate Tchr salary'!I29*10</f>
        <v>48710</v>
      </c>
      <c r="I30" s="194">
        <f t="shared" si="2"/>
        <v>710</v>
      </c>
      <c r="J30" s="330">
        <f t="shared" si="3"/>
        <v>1.4791666666666667E-2</v>
      </c>
      <c r="L30" s="329">
        <f>'House Salary'!J29</f>
        <v>0</v>
      </c>
      <c r="M30" s="194">
        <f t="shared" si="4"/>
        <v>-35000</v>
      </c>
      <c r="N30" s="330"/>
    </row>
    <row r="31" spans="1:14" ht="15" x14ac:dyDescent="0.25">
      <c r="A31" s="192">
        <v>25</v>
      </c>
      <c r="B31" s="194">
        <v>51000</v>
      </c>
      <c r="D31" s="194"/>
      <c r="E31" s="194">
        <f t="shared" si="0"/>
        <v>-48000</v>
      </c>
      <c r="F31" s="330">
        <f t="shared" si="1"/>
        <v>-1</v>
      </c>
      <c r="H31" s="329">
        <f>'Senate Tchr salary'!I30*10</f>
        <v>51000</v>
      </c>
      <c r="I31" s="194">
        <f t="shared" si="2"/>
        <v>3000</v>
      </c>
      <c r="J31" s="330">
        <f t="shared" si="3"/>
        <v>6.25E-2</v>
      </c>
      <c r="L31" s="329">
        <f>'House Salary'!J30</f>
        <v>0</v>
      </c>
      <c r="M31" s="194">
        <f t="shared" si="4"/>
        <v>-35000</v>
      </c>
      <c r="N31" s="330"/>
    </row>
    <row r="32" spans="1:14" ht="15" x14ac:dyDescent="0.25">
      <c r="A32" s="192">
        <v>26</v>
      </c>
      <c r="B32" s="194">
        <v>51000</v>
      </c>
      <c r="D32" s="194"/>
      <c r="E32" s="194">
        <f t="shared" si="0"/>
        <v>-51000</v>
      </c>
      <c r="F32" s="330">
        <f t="shared" si="1"/>
        <v>-1</v>
      </c>
      <c r="H32" s="329">
        <f>'Senate Tchr salary'!I31*10</f>
        <v>51000</v>
      </c>
      <c r="I32" s="194">
        <f t="shared" si="2"/>
        <v>0</v>
      </c>
      <c r="J32" s="330">
        <f t="shared" si="3"/>
        <v>0</v>
      </c>
      <c r="L32" s="329">
        <f>'House Salary'!J31</f>
        <v>0</v>
      </c>
      <c r="M32" s="194">
        <f t="shared" si="4"/>
        <v>-35000</v>
      </c>
      <c r="N32" s="330"/>
    </row>
    <row r="33" spans="1:14" ht="15" x14ac:dyDescent="0.25">
      <c r="A33" s="192">
        <v>27</v>
      </c>
      <c r="B33" s="194">
        <v>51000</v>
      </c>
      <c r="D33" s="194"/>
      <c r="E33" s="194">
        <f t="shared" si="0"/>
        <v>-51000</v>
      </c>
      <c r="F33" s="330">
        <f t="shared" si="1"/>
        <v>-1</v>
      </c>
      <c r="H33" s="329">
        <f>'Senate Tchr salary'!I32*10</f>
        <v>51000</v>
      </c>
      <c r="I33" s="194">
        <f t="shared" si="2"/>
        <v>0</v>
      </c>
      <c r="J33" s="330">
        <f t="shared" si="3"/>
        <v>0</v>
      </c>
      <c r="L33" s="329">
        <f>'House Salary'!J32</f>
        <v>0</v>
      </c>
      <c r="M33" s="194">
        <f t="shared" si="4"/>
        <v>-35000</v>
      </c>
      <c r="N33" s="330"/>
    </row>
    <row r="34" spans="1:14" ht="15" x14ac:dyDescent="0.25">
      <c r="A34" s="192">
        <v>28</v>
      </c>
      <c r="B34" s="194">
        <v>51000</v>
      </c>
      <c r="D34" s="194"/>
      <c r="E34" s="194">
        <f t="shared" si="0"/>
        <v>-51000</v>
      </c>
      <c r="F34" s="330">
        <f t="shared" si="1"/>
        <v>-1</v>
      </c>
      <c r="H34" s="329">
        <f>'Senate Tchr salary'!I33*10</f>
        <v>51000</v>
      </c>
      <c r="I34" s="194">
        <f t="shared" si="2"/>
        <v>0</v>
      </c>
      <c r="J34" s="330">
        <f t="shared" si="3"/>
        <v>0</v>
      </c>
      <c r="L34" s="329">
        <f>'House Salary'!J33</f>
        <v>0</v>
      </c>
      <c r="M34" s="194">
        <f t="shared" si="4"/>
        <v>-35000</v>
      </c>
      <c r="N34" s="330"/>
    </row>
    <row r="35" spans="1:14" ht="15" x14ac:dyDescent="0.25">
      <c r="A35" s="192">
        <v>29</v>
      </c>
      <c r="B35" s="194">
        <v>51000</v>
      </c>
      <c r="D35" s="194"/>
      <c r="E35" s="194">
        <f t="shared" si="0"/>
        <v>-51000</v>
      </c>
      <c r="F35" s="330">
        <f t="shared" si="1"/>
        <v>-1</v>
      </c>
      <c r="H35" s="329">
        <f>'Senate Tchr salary'!I34*10</f>
        <v>51000</v>
      </c>
      <c r="I35" s="194">
        <f t="shared" si="2"/>
        <v>0</v>
      </c>
      <c r="J35" s="330">
        <f t="shared" si="3"/>
        <v>0</v>
      </c>
      <c r="L35" s="329">
        <f>'House Salary'!J34</f>
        <v>0</v>
      </c>
      <c r="M35" s="194">
        <f t="shared" si="4"/>
        <v>-35000</v>
      </c>
      <c r="N35" s="330"/>
    </row>
    <row r="36" spans="1:14" ht="15" x14ac:dyDescent="0.25">
      <c r="A36" s="192">
        <v>30</v>
      </c>
      <c r="B36" s="194">
        <v>51000</v>
      </c>
      <c r="D36" s="194"/>
      <c r="E36" s="194">
        <f t="shared" si="0"/>
        <v>-51000</v>
      </c>
      <c r="F36" s="330">
        <f t="shared" si="1"/>
        <v>-1</v>
      </c>
      <c r="H36" s="329">
        <f>'Senate Tchr salary'!I35*10</f>
        <v>51000</v>
      </c>
      <c r="I36" s="194">
        <f t="shared" si="2"/>
        <v>0</v>
      </c>
      <c r="J36" s="330">
        <f t="shared" si="3"/>
        <v>0</v>
      </c>
      <c r="L36" s="329">
        <f>'House Salary'!J35</f>
        <v>0</v>
      </c>
      <c r="M36" s="194">
        <f t="shared" si="4"/>
        <v>-35000</v>
      </c>
      <c r="N36" s="330"/>
    </row>
    <row r="37" spans="1:14" ht="15" x14ac:dyDescent="0.25">
      <c r="A37" s="192">
        <v>31</v>
      </c>
      <c r="B37" s="194">
        <v>51000</v>
      </c>
      <c r="D37" s="194"/>
      <c r="E37" s="194">
        <f t="shared" si="0"/>
        <v>-51000</v>
      </c>
      <c r="F37" s="330">
        <f t="shared" si="1"/>
        <v>-1</v>
      </c>
      <c r="H37" s="329">
        <f>'Senate Tchr salary'!I36*10</f>
        <v>51000</v>
      </c>
      <c r="I37" s="194">
        <f t="shared" si="2"/>
        <v>0</v>
      </c>
      <c r="J37" s="330">
        <f t="shared" si="3"/>
        <v>0</v>
      </c>
      <c r="L37" s="329">
        <f>'House Salary'!J36</f>
        <v>0</v>
      </c>
      <c r="M37" s="194">
        <f t="shared" si="4"/>
        <v>-35000</v>
      </c>
      <c r="N37" s="330"/>
    </row>
    <row r="38" spans="1:14" ht="15" x14ac:dyDescent="0.25">
      <c r="A38" s="192">
        <v>32</v>
      </c>
      <c r="B38" s="194">
        <v>51000</v>
      </c>
      <c r="D38" s="194"/>
      <c r="E38" s="194">
        <f t="shared" si="0"/>
        <v>-51000</v>
      </c>
      <c r="F38" s="330">
        <f t="shared" si="1"/>
        <v>-1</v>
      </c>
      <c r="H38" s="329">
        <f>'Senate Tchr salary'!I37*10</f>
        <v>51000</v>
      </c>
      <c r="I38" s="194">
        <f t="shared" si="2"/>
        <v>0</v>
      </c>
      <c r="J38" s="330">
        <f t="shared" si="3"/>
        <v>0</v>
      </c>
      <c r="L38" s="329">
        <f>'House Salary'!J37</f>
        <v>0</v>
      </c>
      <c r="M38" s="194">
        <f t="shared" si="4"/>
        <v>-35000</v>
      </c>
      <c r="N38" s="330"/>
    </row>
    <row r="39" spans="1:14" ht="15" x14ac:dyDescent="0.25">
      <c r="A39" s="192">
        <v>33</v>
      </c>
      <c r="B39" s="194">
        <v>51000</v>
      </c>
      <c r="D39" s="194"/>
      <c r="E39" s="194">
        <f t="shared" si="0"/>
        <v>-51000</v>
      </c>
      <c r="F39" s="330">
        <f t="shared" si="1"/>
        <v>-1</v>
      </c>
      <c r="H39" s="329">
        <f>'Senate Tchr salary'!I38*10</f>
        <v>51000</v>
      </c>
      <c r="I39" s="194">
        <f t="shared" si="2"/>
        <v>0</v>
      </c>
      <c r="J39" s="330">
        <f t="shared" si="3"/>
        <v>0</v>
      </c>
      <c r="L39" s="329">
        <f>'House Salary'!J38</f>
        <v>0</v>
      </c>
      <c r="M39" s="194">
        <f t="shared" si="4"/>
        <v>-35000</v>
      </c>
      <c r="N39" s="330"/>
    </row>
    <row r="40" spans="1:14" ht="15" x14ac:dyDescent="0.25">
      <c r="A40" s="192">
        <v>34</v>
      </c>
      <c r="B40" s="194">
        <v>51000</v>
      </c>
      <c r="D40" s="194"/>
      <c r="E40" s="194">
        <f t="shared" si="0"/>
        <v>-51000</v>
      </c>
      <c r="F40" s="330">
        <f t="shared" si="1"/>
        <v>-1</v>
      </c>
      <c r="H40" s="329">
        <f>'Senate Tchr salary'!I39*10</f>
        <v>51000</v>
      </c>
      <c r="I40" s="194">
        <f t="shared" si="2"/>
        <v>0</v>
      </c>
      <c r="J40" s="330">
        <f>I40/B39</f>
        <v>0</v>
      </c>
      <c r="L40" s="329">
        <f>'House Salary'!J39</f>
        <v>0</v>
      </c>
      <c r="M40" s="194">
        <f t="shared" si="4"/>
        <v>-35000</v>
      </c>
      <c r="N40" s="330"/>
    </row>
    <row r="41" spans="1:14" ht="15" x14ac:dyDescent="0.25">
      <c r="A41" s="192">
        <v>35</v>
      </c>
      <c r="B41" s="194">
        <v>51000</v>
      </c>
      <c r="D41" s="194"/>
      <c r="E41" s="194">
        <f t="shared" si="0"/>
        <v>-51000</v>
      </c>
      <c r="F41" s="330">
        <f t="shared" si="1"/>
        <v>-1</v>
      </c>
      <c r="H41" s="329">
        <f>'Senate Tchr salary'!I40*10</f>
        <v>51000</v>
      </c>
      <c r="I41" s="194">
        <f t="shared" si="2"/>
        <v>0</v>
      </c>
      <c r="J41" s="330">
        <f t="shared" si="3"/>
        <v>0</v>
      </c>
      <c r="L41" s="329">
        <f>'House Salary'!J40</f>
        <v>0</v>
      </c>
      <c r="M41" s="194">
        <f t="shared" si="4"/>
        <v>-35000</v>
      </c>
      <c r="N41" s="330"/>
    </row>
    <row r="42" spans="1:14" ht="15" x14ac:dyDescent="0.25">
      <c r="A42" s="192">
        <v>36</v>
      </c>
      <c r="B42" s="194">
        <v>51000</v>
      </c>
      <c r="D42" s="194"/>
      <c r="E42" s="194">
        <f t="shared" si="0"/>
        <v>-51000</v>
      </c>
      <c r="F42" s="330">
        <f t="shared" si="1"/>
        <v>-1</v>
      </c>
      <c r="H42" s="329">
        <f>'Senate Tchr salary'!I41*10</f>
        <v>51000</v>
      </c>
      <c r="I42" s="194">
        <f>H42-B41</f>
        <v>0</v>
      </c>
      <c r="J42" s="330">
        <f>I42/B41</f>
        <v>0</v>
      </c>
      <c r="L42" s="329">
        <f>'House Salary'!J41</f>
        <v>0</v>
      </c>
      <c r="M42" s="194">
        <f t="shared" si="4"/>
        <v>-35000</v>
      </c>
      <c r="N42" s="330"/>
    </row>
    <row r="43" spans="1:14" ht="15" x14ac:dyDescent="0.25">
      <c r="A43" s="197">
        <v>37</v>
      </c>
      <c r="B43" s="199">
        <v>51000</v>
      </c>
      <c r="D43" s="199"/>
      <c r="E43" s="199">
        <f t="shared" si="0"/>
        <v>-51000</v>
      </c>
      <c r="F43" s="335">
        <f t="shared" si="1"/>
        <v>-1</v>
      </c>
      <c r="H43" s="334">
        <f>'Senate Tchr salary'!I42*10</f>
        <v>51000</v>
      </c>
      <c r="I43" s="194">
        <f>H43-B42</f>
        <v>0</v>
      </c>
      <c r="J43" s="335"/>
      <c r="L43" s="334">
        <f>'House Salary'!J42</f>
        <v>0</v>
      </c>
      <c r="M43" s="194">
        <f t="shared" si="4"/>
        <v>-35000</v>
      </c>
      <c r="N43" s="335"/>
    </row>
    <row r="44" spans="1:14" x14ac:dyDescent="0.2">
      <c r="D44" s="339" t="s">
        <v>74</v>
      </c>
      <c r="E44" s="340"/>
      <c r="F44" s="341"/>
      <c r="G44" s="159"/>
      <c r="H44" s="339" t="s">
        <v>74</v>
      </c>
      <c r="I44" s="340"/>
      <c r="J44" s="341"/>
      <c r="K44" s="159"/>
      <c r="L44" s="339" t="s">
        <v>74</v>
      </c>
      <c r="M44" s="49"/>
      <c r="N44" s="345"/>
    </row>
    <row r="45" spans="1:14" ht="12.75" customHeight="1" x14ac:dyDescent="0.2">
      <c r="D45" s="254"/>
      <c r="E45" s="59"/>
      <c r="F45" s="342"/>
      <c r="H45" s="542"/>
      <c r="I45" s="543"/>
      <c r="J45" s="544"/>
      <c r="L45" s="346"/>
      <c r="M45" s="59"/>
      <c r="N45" s="342"/>
    </row>
    <row r="46" spans="1:14" x14ac:dyDescent="0.2">
      <c r="D46" s="254"/>
      <c r="E46" s="59"/>
      <c r="F46" s="342"/>
      <c r="H46" s="542"/>
      <c r="I46" s="543"/>
      <c r="J46" s="544"/>
      <c r="L46" s="278"/>
      <c r="M46" s="59"/>
      <c r="N46" s="342"/>
    </row>
    <row r="47" spans="1:14" x14ac:dyDescent="0.2">
      <c r="D47" s="343"/>
      <c r="E47" s="56"/>
      <c r="F47" s="344"/>
      <c r="H47" s="343"/>
      <c r="I47" s="56"/>
      <c r="J47" s="344"/>
      <c r="L47" s="283"/>
      <c r="M47" s="56"/>
      <c r="N47" s="344"/>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4" workbookViewId="0">
      <selection activeCell="J4" sqref="J1:J1048576"/>
    </sheetView>
  </sheetViews>
  <sheetFormatPr defaultRowHeight="12.75" x14ac:dyDescent="0.2"/>
  <cols>
    <col min="3" max="3" width="9.5703125" bestFit="1" customWidth="1"/>
    <col min="8" max="8" width="8.85546875" style="60"/>
    <col min="10" max="10" width="8.85546875" style="364"/>
  </cols>
  <sheetData>
    <row r="1" spans="1:10" x14ac:dyDescent="0.2">
      <c r="A1" s="154" t="s">
        <v>63</v>
      </c>
      <c r="C1" s="60"/>
    </row>
    <row r="2" spans="1:10" x14ac:dyDescent="0.2">
      <c r="A2" s="154" t="s">
        <v>100</v>
      </c>
      <c r="C2" s="60"/>
    </row>
    <row r="3" spans="1:10" x14ac:dyDescent="0.2">
      <c r="A3" s="187"/>
      <c r="C3" s="60"/>
    </row>
    <row r="4" spans="1:10" ht="75" x14ac:dyDescent="0.25">
      <c r="A4" s="188" t="s">
        <v>47</v>
      </c>
      <c r="B4" s="188" t="s">
        <v>101</v>
      </c>
      <c r="C4" s="188" t="s">
        <v>46</v>
      </c>
      <c r="D4" s="188" t="s">
        <v>69</v>
      </c>
      <c r="E4" s="188" t="s">
        <v>48</v>
      </c>
      <c r="F4" s="188" t="s">
        <v>51</v>
      </c>
      <c r="G4" s="188" t="s">
        <v>102</v>
      </c>
      <c r="J4" s="365" t="s">
        <v>69</v>
      </c>
    </row>
    <row r="5" spans="1:10" ht="15" x14ac:dyDescent="0.25">
      <c r="A5" s="189">
        <v>0</v>
      </c>
      <c r="B5" s="191">
        <v>35000</v>
      </c>
      <c r="C5" s="190">
        <f>D5-B5</f>
        <v>-35000</v>
      </c>
      <c r="D5" s="191">
        <f>J5</f>
        <v>0</v>
      </c>
      <c r="E5" s="191"/>
      <c r="F5" s="191"/>
      <c r="G5" s="245">
        <v>0</v>
      </c>
      <c r="J5" s="366"/>
    </row>
    <row r="6" spans="1:10" ht="15" x14ac:dyDescent="0.25">
      <c r="A6" s="192">
        <v>1</v>
      </c>
      <c r="B6" s="194">
        <v>35750</v>
      </c>
      <c r="C6" s="193">
        <f>D6-B6</f>
        <v>-35750</v>
      </c>
      <c r="D6" s="194">
        <f>J6</f>
        <v>0</v>
      </c>
      <c r="E6" s="194">
        <f>D6-B5</f>
        <v>-35000</v>
      </c>
      <c r="F6" s="195">
        <f t="shared" ref="F6:F42" si="0">E6/B5</f>
        <v>-1</v>
      </c>
      <c r="G6" s="245">
        <v>0</v>
      </c>
      <c r="J6" s="367">
        <v>0</v>
      </c>
    </row>
    <row r="7" spans="1:10" ht="15" x14ac:dyDescent="0.25">
      <c r="A7" s="192">
        <v>2</v>
      </c>
      <c r="B7" s="194">
        <v>36000</v>
      </c>
      <c r="C7" s="193">
        <f t="shared" ref="C7:C41" si="1">D7-B7</f>
        <v>-36000</v>
      </c>
      <c r="D7" s="194">
        <f t="shared" ref="D7:D41" si="2">J7</f>
        <v>0</v>
      </c>
      <c r="E7" s="194">
        <f t="shared" ref="E7:E42" si="3">D7-B6</f>
        <v>-35750</v>
      </c>
      <c r="F7" s="195">
        <f t="shared" si="0"/>
        <v>-1</v>
      </c>
      <c r="G7" s="245">
        <v>0</v>
      </c>
      <c r="J7" s="367"/>
    </row>
    <row r="8" spans="1:10" ht="15" x14ac:dyDescent="0.25">
      <c r="A8" s="192">
        <v>3</v>
      </c>
      <c r="B8" s="194">
        <v>36250</v>
      </c>
      <c r="C8" s="193">
        <f t="shared" si="1"/>
        <v>-36250</v>
      </c>
      <c r="D8" s="194">
        <f t="shared" si="2"/>
        <v>0</v>
      </c>
      <c r="E8" s="194">
        <f t="shared" si="3"/>
        <v>-36000</v>
      </c>
      <c r="F8" s="195">
        <f t="shared" si="0"/>
        <v>-1</v>
      </c>
      <c r="G8" s="245">
        <v>0</v>
      </c>
      <c r="J8" s="367"/>
    </row>
    <row r="9" spans="1:10" ht="15" x14ac:dyDescent="0.25">
      <c r="A9" s="192">
        <v>4</v>
      </c>
      <c r="B9" s="194">
        <v>36750</v>
      </c>
      <c r="C9" s="193">
        <f t="shared" si="1"/>
        <v>-36750</v>
      </c>
      <c r="D9" s="194">
        <f t="shared" si="2"/>
        <v>0</v>
      </c>
      <c r="E9" s="194">
        <f t="shared" si="3"/>
        <v>-36250</v>
      </c>
      <c r="F9" s="195">
        <f t="shared" si="0"/>
        <v>-1</v>
      </c>
      <c r="G9" s="245">
        <v>0</v>
      </c>
      <c r="J9" s="367"/>
    </row>
    <row r="10" spans="1:10" ht="15" x14ac:dyDescent="0.25">
      <c r="A10" s="192">
        <v>5</v>
      </c>
      <c r="B10" s="194">
        <v>37250</v>
      </c>
      <c r="C10" s="193">
        <f t="shared" si="1"/>
        <v>-37250</v>
      </c>
      <c r="D10" s="194">
        <f t="shared" si="2"/>
        <v>0</v>
      </c>
      <c r="E10" s="194">
        <f t="shared" si="3"/>
        <v>-36750</v>
      </c>
      <c r="F10" s="195">
        <f t="shared" si="0"/>
        <v>-1</v>
      </c>
      <c r="G10" s="196">
        <v>0</v>
      </c>
      <c r="J10" s="367"/>
    </row>
    <row r="11" spans="1:10" ht="15" x14ac:dyDescent="0.25">
      <c r="A11" s="192">
        <v>6</v>
      </c>
      <c r="B11" s="194">
        <v>38000</v>
      </c>
      <c r="C11" s="193">
        <f t="shared" si="1"/>
        <v>-38000</v>
      </c>
      <c r="D11" s="194">
        <f t="shared" si="2"/>
        <v>0</v>
      </c>
      <c r="E11" s="194">
        <f t="shared" si="3"/>
        <v>-37250</v>
      </c>
      <c r="F11" s="195">
        <f t="shared" si="0"/>
        <v>-1</v>
      </c>
      <c r="G11" s="196">
        <v>0</v>
      </c>
      <c r="J11" s="367"/>
    </row>
    <row r="12" spans="1:10" ht="15" x14ac:dyDescent="0.25">
      <c r="A12" s="192">
        <v>7</v>
      </c>
      <c r="B12" s="194">
        <v>38500</v>
      </c>
      <c r="C12" s="193">
        <f t="shared" si="1"/>
        <v>-38500</v>
      </c>
      <c r="D12" s="194">
        <f t="shared" si="2"/>
        <v>0</v>
      </c>
      <c r="E12" s="194">
        <f>D12-B11</f>
        <v>-38000</v>
      </c>
      <c r="F12" s="195">
        <f t="shared" si="0"/>
        <v>-1</v>
      </c>
      <c r="G12" s="196">
        <v>0</v>
      </c>
      <c r="J12" s="367"/>
    </row>
    <row r="13" spans="1:10" ht="15" x14ac:dyDescent="0.25">
      <c r="A13" s="192">
        <v>8</v>
      </c>
      <c r="B13" s="194">
        <v>39000</v>
      </c>
      <c r="C13" s="193">
        <f t="shared" si="1"/>
        <v>-39000</v>
      </c>
      <c r="D13" s="194">
        <f t="shared" si="2"/>
        <v>0</v>
      </c>
      <c r="E13" s="194">
        <f t="shared" si="3"/>
        <v>-38500</v>
      </c>
      <c r="F13" s="195">
        <f t="shared" si="0"/>
        <v>-1</v>
      </c>
      <c r="G13" s="196">
        <v>0</v>
      </c>
      <c r="J13" s="367"/>
    </row>
    <row r="14" spans="1:10" ht="15" x14ac:dyDescent="0.25">
      <c r="A14" s="192">
        <v>9</v>
      </c>
      <c r="B14" s="194">
        <v>39500</v>
      </c>
      <c r="C14" s="193">
        <f t="shared" si="1"/>
        <v>-39500</v>
      </c>
      <c r="D14" s="194">
        <f t="shared" si="2"/>
        <v>0</v>
      </c>
      <c r="E14" s="194">
        <f t="shared" si="3"/>
        <v>-39000</v>
      </c>
      <c r="F14" s="195">
        <f t="shared" si="0"/>
        <v>-1</v>
      </c>
      <c r="G14" s="196">
        <v>0</v>
      </c>
      <c r="J14" s="367"/>
    </row>
    <row r="15" spans="1:10" ht="15" x14ac:dyDescent="0.25">
      <c r="A15" s="192">
        <v>10</v>
      </c>
      <c r="B15" s="194">
        <v>40250</v>
      </c>
      <c r="C15" s="193">
        <f t="shared" si="1"/>
        <v>-40250</v>
      </c>
      <c r="D15" s="194">
        <f t="shared" si="2"/>
        <v>0</v>
      </c>
      <c r="E15" s="194">
        <f>D15-B14</f>
        <v>-39500</v>
      </c>
      <c r="F15" s="195">
        <f t="shared" si="0"/>
        <v>-1</v>
      </c>
      <c r="G15" s="196">
        <v>0</v>
      </c>
      <c r="J15" s="367"/>
    </row>
    <row r="16" spans="1:10" ht="15" x14ac:dyDescent="0.25">
      <c r="A16" s="192">
        <v>11</v>
      </c>
      <c r="B16" s="194">
        <v>41000</v>
      </c>
      <c r="C16" s="193">
        <f t="shared" si="1"/>
        <v>-41000</v>
      </c>
      <c r="D16" s="194">
        <f t="shared" si="2"/>
        <v>0</v>
      </c>
      <c r="E16" s="194">
        <f t="shared" si="3"/>
        <v>-40250</v>
      </c>
      <c r="F16" s="195">
        <f t="shared" si="0"/>
        <v>-1</v>
      </c>
      <c r="G16" s="196">
        <v>0</v>
      </c>
      <c r="J16" s="367"/>
    </row>
    <row r="17" spans="1:10" ht="15" x14ac:dyDescent="0.25">
      <c r="A17" s="192">
        <v>12</v>
      </c>
      <c r="B17" s="194">
        <v>41750</v>
      </c>
      <c r="C17" s="193">
        <f t="shared" si="1"/>
        <v>-41750</v>
      </c>
      <c r="D17" s="194">
        <f t="shared" si="2"/>
        <v>0</v>
      </c>
      <c r="E17" s="194">
        <f t="shared" si="3"/>
        <v>-41000</v>
      </c>
      <c r="F17" s="195">
        <f t="shared" si="0"/>
        <v>-1</v>
      </c>
      <c r="G17" s="196">
        <v>0</v>
      </c>
      <c r="J17" s="367"/>
    </row>
    <row r="18" spans="1:10" ht="15" x14ac:dyDescent="0.25">
      <c r="A18" s="192">
        <v>13</v>
      </c>
      <c r="B18" s="194">
        <v>42500</v>
      </c>
      <c r="C18" s="193">
        <f t="shared" si="1"/>
        <v>-42500</v>
      </c>
      <c r="D18" s="194">
        <f t="shared" si="2"/>
        <v>0</v>
      </c>
      <c r="E18" s="194">
        <f t="shared" si="3"/>
        <v>-41750</v>
      </c>
      <c r="F18" s="195">
        <f t="shared" si="0"/>
        <v>-1</v>
      </c>
      <c r="G18" s="196">
        <v>0</v>
      </c>
      <c r="J18" s="367"/>
    </row>
    <row r="19" spans="1:10" ht="15" x14ac:dyDescent="0.25">
      <c r="A19" s="192">
        <v>14</v>
      </c>
      <c r="B19" s="194">
        <v>43250</v>
      </c>
      <c r="C19" s="193">
        <f t="shared" si="1"/>
        <v>-43250</v>
      </c>
      <c r="D19" s="194">
        <f t="shared" si="2"/>
        <v>0</v>
      </c>
      <c r="E19" s="194">
        <f t="shared" si="3"/>
        <v>-42500</v>
      </c>
      <c r="F19" s="195">
        <f t="shared" si="0"/>
        <v>-1</v>
      </c>
      <c r="G19" s="196">
        <v>0</v>
      </c>
      <c r="J19" s="367"/>
    </row>
    <row r="20" spans="1:10" ht="15" x14ac:dyDescent="0.25">
      <c r="A20" s="192">
        <v>15</v>
      </c>
      <c r="B20" s="194">
        <v>45250</v>
      </c>
      <c r="C20" s="193">
        <f t="shared" si="1"/>
        <v>-45250</v>
      </c>
      <c r="D20" s="194">
        <f t="shared" si="2"/>
        <v>0</v>
      </c>
      <c r="E20" s="194">
        <f t="shared" si="3"/>
        <v>-43250</v>
      </c>
      <c r="F20" s="195">
        <f t="shared" si="0"/>
        <v>-1</v>
      </c>
      <c r="G20" s="196">
        <v>0</v>
      </c>
      <c r="J20" s="367"/>
    </row>
    <row r="21" spans="1:10" ht="15" x14ac:dyDescent="0.25">
      <c r="A21" s="192">
        <v>16</v>
      </c>
      <c r="B21" s="194">
        <v>45250</v>
      </c>
      <c r="C21" s="193">
        <f t="shared" si="1"/>
        <v>-45250</v>
      </c>
      <c r="D21" s="194">
        <f t="shared" si="2"/>
        <v>0</v>
      </c>
      <c r="E21" s="194">
        <f t="shared" si="3"/>
        <v>-45250</v>
      </c>
      <c r="F21" s="195">
        <f t="shared" si="0"/>
        <v>-1</v>
      </c>
      <c r="G21" s="196">
        <v>0</v>
      </c>
      <c r="J21" s="367"/>
    </row>
    <row r="22" spans="1:10" ht="15" x14ac:dyDescent="0.25">
      <c r="A22" s="192">
        <v>17</v>
      </c>
      <c r="B22" s="194">
        <v>45250</v>
      </c>
      <c r="C22" s="193">
        <f t="shared" si="1"/>
        <v>-45250</v>
      </c>
      <c r="D22" s="194">
        <f t="shared" si="2"/>
        <v>0</v>
      </c>
      <c r="E22" s="194">
        <f t="shared" si="3"/>
        <v>-45250</v>
      </c>
      <c r="F22" s="195">
        <f t="shared" si="0"/>
        <v>-1</v>
      </c>
      <c r="G22" s="196">
        <v>0</v>
      </c>
      <c r="J22" s="367"/>
    </row>
    <row r="23" spans="1:10" ht="15" x14ac:dyDescent="0.25">
      <c r="A23" s="192">
        <v>18</v>
      </c>
      <c r="B23" s="194">
        <v>45250</v>
      </c>
      <c r="C23" s="193">
        <f t="shared" si="1"/>
        <v>-45250</v>
      </c>
      <c r="D23" s="194">
        <f t="shared" si="2"/>
        <v>0</v>
      </c>
      <c r="E23" s="194">
        <f t="shared" si="3"/>
        <v>-45250</v>
      </c>
      <c r="F23" s="195">
        <f t="shared" si="0"/>
        <v>-1</v>
      </c>
      <c r="G23" s="196">
        <v>0</v>
      </c>
      <c r="J23" s="367"/>
    </row>
    <row r="24" spans="1:10" ht="15" x14ac:dyDescent="0.25">
      <c r="A24" s="192">
        <v>19</v>
      </c>
      <c r="B24" s="194">
        <v>45250</v>
      </c>
      <c r="C24" s="193">
        <f t="shared" si="1"/>
        <v>-45250</v>
      </c>
      <c r="D24" s="194">
        <f t="shared" si="2"/>
        <v>0</v>
      </c>
      <c r="E24" s="194">
        <f t="shared" si="3"/>
        <v>-45250</v>
      </c>
      <c r="F24" s="195">
        <f t="shared" si="0"/>
        <v>-1</v>
      </c>
      <c r="G24" s="196">
        <v>0</v>
      </c>
      <c r="J24" s="367"/>
    </row>
    <row r="25" spans="1:10" ht="15" x14ac:dyDescent="0.25">
      <c r="A25" s="192">
        <v>20</v>
      </c>
      <c r="B25" s="194">
        <v>48000</v>
      </c>
      <c r="C25" s="193">
        <f t="shared" si="1"/>
        <v>-48000</v>
      </c>
      <c r="D25" s="194">
        <f t="shared" si="2"/>
        <v>0</v>
      </c>
      <c r="E25" s="194">
        <f t="shared" si="3"/>
        <v>-45250</v>
      </c>
      <c r="F25" s="195">
        <f t="shared" si="0"/>
        <v>-1</v>
      </c>
      <c r="G25" s="196">
        <v>0</v>
      </c>
      <c r="J25" s="367"/>
    </row>
    <row r="26" spans="1:10" ht="15" x14ac:dyDescent="0.25">
      <c r="A26" s="192">
        <v>21</v>
      </c>
      <c r="B26" s="194">
        <v>48000</v>
      </c>
      <c r="C26" s="193">
        <f t="shared" si="1"/>
        <v>-48000</v>
      </c>
      <c r="D26" s="194">
        <f t="shared" si="2"/>
        <v>0</v>
      </c>
      <c r="E26" s="194">
        <f t="shared" si="3"/>
        <v>-48000</v>
      </c>
      <c r="F26" s="195">
        <f t="shared" si="0"/>
        <v>-1</v>
      </c>
      <c r="G26" s="196">
        <v>0</v>
      </c>
      <c r="J26" s="367"/>
    </row>
    <row r="27" spans="1:10" ht="15" x14ac:dyDescent="0.25">
      <c r="A27" s="192">
        <v>22</v>
      </c>
      <c r="B27" s="194">
        <v>48000</v>
      </c>
      <c r="C27" s="193">
        <f t="shared" si="1"/>
        <v>-48000</v>
      </c>
      <c r="D27" s="194">
        <f t="shared" si="2"/>
        <v>0</v>
      </c>
      <c r="E27" s="194">
        <f t="shared" si="3"/>
        <v>-48000</v>
      </c>
      <c r="F27" s="195">
        <f t="shared" si="0"/>
        <v>-1</v>
      </c>
      <c r="G27" s="196">
        <v>0</v>
      </c>
      <c r="J27" s="367"/>
    </row>
    <row r="28" spans="1:10" ht="15" x14ac:dyDescent="0.25">
      <c r="A28" s="192">
        <v>23</v>
      </c>
      <c r="B28" s="194">
        <v>48000</v>
      </c>
      <c r="C28" s="193">
        <f t="shared" si="1"/>
        <v>-48000</v>
      </c>
      <c r="D28" s="194">
        <f t="shared" si="2"/>
        <v>0</v>
      </c>
      <c r="E28" s="194">
        <f t="shared" si="3"/>
        <v>-48000</v>
      </c>
      <c r="F28" s="195">
        <f t="shared" si="0"/>
        <v>-1</v>
      </c>
      <c r="G28" s="196">
        <v>0</v>
      </c>
      <c r="J28" s="367"/>
    </row>
    <row r="29" spans="1:10" ht="15" x14ac:dyDescent="0.25">
      <c r="A29" s="192">
        <v>24</v>
      </c>
      <c r="B29" s="194">
        <v>48000</v>
      </c>
      <c r="C29" s="193">
        <f t="shared" si="1"/>
        <v>-48000</v>
      </c>
      <c r="D29" s="194">
        <f t="shared" si="2"/>
        <v>0</v>
      </c>
      <c r="E29" s="194">
        <f t="shared" si="3"/>
        <v>-48000</v>
      </c>
      <c r="F29" s="195">
        <f t="shared" si="0"/>
        <v>-1</v>
      </c>
      <c r="G29" s="196">
        <v>0</v>
      </c>
      <c r="J29" s="367"/>
    </row>
    <row r="30" spans="1:10" ht="15" x14ac:dyDescent="0.25">
      <c r="A30" s="192">
        <v>25</v>
      </c>
      <c r="B30" s="194">
        <v>51000</v>
      </c>
      <c r="C30" s="193">
        <f t="shared" si="1"/>
        <v>-51000</v>
      </c>
      <c r="D30" s="194">
        <f t="shared" si="2"/>
        <v>0</v>
      </c>
      <c r="E30" s="194">
        <f t="shared" si="3"/>
        <v>-48000</v>
      </c>
      <c r="F30" s="195">
        <f t="shared" si="0"/>
        <v>-1</v>
      </c>
      <c r="G30" s="196">
        <v>0</v>
      </c>
      <c r="J30" s="367"/>
    </row>
    <row r="31" spans="1:10" ht="15" x14ac:dyDescent="0.25">
      <c r="A31" s="192">
        <v>26</v>
      </c>
      <c r="B31" s="194">
        <v>51000</v>
      </c>
      <c r="C31" s="193">
        <f t="shared" si="1"/>
        <v>-51000</v>
      </c>
      <c r="D31" s="194">
        <f t="shared" si="2"/>
        <v>0</v>
      </c>
      <c r="E31" s="194">
        <f t="shared" si="3"/>
        <v>-51000</v>
      </c>
      <c r="F31" s="195">
        <f t="shared" si="0"/>
        <v>-1</v>
      </c>
      <c r="G31" s="196">
        <v>0</v>
      </c>
      <c r="J31" s="367"/>
    </row>
    <row r="32" spans="1:10" ht="15" x14ac:dyDescent="0.25">
      <c r="A32" s="192">
        <v>27</v>
      </c>
      <c r="B32" s="194">
        <v>51000</v>
      </c>
      <c r="C32" s="193">
        <f t="shared" si="1"/>
        <v>-51000</v>
      </c>
      <c r="D32" s="194">
        <f t="shared" si="2"/>
        <v>0</v>
      </c>
      <c r="E32" s="194">
        <f t="shared" si="3"/>
        <v>-51000</v>
      </c>
      <c r="F32" s="195">
        <f t="shared" si="0"/>
        <v>-1</v>
      </c>
      <c r="G32" s="196">
        <v>0</v>
      </c>
      <c r="J32" s="367"/>
    </row>
    <row r="33" spans="1:10" ht="15" x14ac:dyDescent="0.25">
      <c r="A33" s="192">
        <v>28</v>
      </c>
      <c r="B33" s="194">
        <v>51000</v>
      </c>
      <c r="C33" s="193">
        <f t="shared" si="1"/>
        <v>-51000</v>
      </c>
      <c r="D33" s="194">
        <f t="shared" si="2"/>
        <v>0</v>
      </c>
      <c r="E33" s="194">
        <f t="shared" si="3"/>
        <v>-51000</v>
      </c>
      <c r="F33" s="195">
        <f t="shared" si="0"/>
        <v>-1</v>
      </c>
      <c r="G33" s="196">
        <v>0</v>
      </c>
      <c r="J33" s="367"/>
    </row>
    <row r="34" spans="1:10" ht="15" x14ac:dyDescent="0.25">
      <c r="A34" s="192">
        <v>29</v>
      </c>
      <c r="B34" s="194">
        <v>51000</v>
      </c>
      <c r="C34" s="193">
        <f t="shared" si="1"/>
        <v>-51000</v>
      </c>
      <c r="D34" s="194">
        <f t="shared" si="2"/>
        <v>0</v>
      </c>
      <c r="E34" s="194">
        <f t="shared" si="3"/>
        <v>-51000</v>
      </c>
      <c r="F34" s="195">
        <f t="shared" si="0"/>
        <v>-1</v>
      </c>
      <c r="G34" s="196">
        <v>0</v>
      </c>
      <c r="J34" s="367"/>
    </row>
    <row r="35" spans="1:10" ht="15" x14ac:dyDescent="0.25">
      <c r="A35" s="192">
        <v>30</v>
      </c>
      <c r="B35" s="194">
        <v>51000</v>
      </c>
      <c r="C35" s="193">
        <f t="shared" si="1"/>
        <v>-51000</v>
      </c>
      <c r="D35" s="194">
        <f t="shared" si="2"/>
        <v>0</v>
      </c>
      <c r="E35" s="194">
        <f t="shared" si="3"/>
        <v>-51000</v>
      </c>
      <c r="F35" s="195">
        <f t="shared" si="0"/>
        <v>-1</v>
      </c>
      <c r="G35" s="196">
        <v>0</v>
      </c>
      <c r="J35" s="367"/>
    </row>
    <row r="36" spans="1:10" ht="15" x14ac:dyDescent="0.25">
      <c r="A36" s="192">
        <v>31</v>
      </c>
      <c r="B36" s="194">
        <v>51000</v>
      </c>
      <c r="C36" s="193">
        <f t="shared" si="1"/>
        <v>-51000</v>
      </c>
      <c r="D36" s="194">
        <f t="shared" si="2"/>
        <v>0</v>
      </c>
      <c r="E36" s="194">
        <f t="shared" si="3"/>
        <v>-51000</v>
      </c>
      <c r="F36" s="195">
        <f t="shared" si="0"/>
        <v>-1</v>
      </c>
      <c r="G36" s="196">
        <v>0</v>
      </c>
      <c r="J36" s="367"/>
    </row>
    <row r="37" spans="1:10" ht="15" x14ac:dyDescent="0.25">
      <c r="A37" s="192">
        <v>32</v>
      </c>
      <c r="B37" s="194">
        <v>51000</v>
      </c>
      <c r="C37" s="193">
        <f t="shared" si="1"/>
        <v>-51000</v>
      </c>
      <c r="D37" s="194">
        <f t="shared" si="2"/>
        <v>0</v>
      </c>
      <c r="E37" s="194">
        <f t="shared" si="3"/>
        <v>-51000</v>
      </c>
      <c r="F37" s="195">
        <f t="shared" si="0"/>
        <v>-1</v>
      </c>
      <c r="G37" s="196">
        <v>0</v>
      </c>
      <c r="J37" s="367"/>
    </row>
    <row r="38" spans="1:10" ht="15" x14ac:dyDescent="0.25">
      <c r="A38" s="192">
        <v>33</v>
      </c>
      <c r="B38" s="194">
        <v>51000</v>
      </c>
      <c r="C38" s="193">
        <f t="shared" si="1"/>
        <v>-51000</v>
      </c>
      <c r="D38" s="194">
        <f t="shared" si="2"/>
        <v>0</v>
      </c>
      <c r="E38" s="194">
        <f t="shared" si="3"/>
        <v>-51000</v>
      </c>
      <c r="F38" s="195">
        <f t="shared" si="0"/>
        <v>-1</v>
      </c>
      <c r="G38" s="196">
        <v>0</v>
      </c>
      <c r="J38" s="367"/>
    </row>
    <row r="39" spans="1:10" ht="15" x14ac:dyDescent="0.25">
      <c r="A39" s="192">
        <v>34</v>
      </c>
      <c r="B39" s="194">
        <v>51000</v>
      </c>
      <c r="C39" s="193">
        <f t="shared" si="1"/>
        <v>-51000</v>
      </c>
      <c r="D39" s="194">
        <f t="shared" si="2"/>
        <v>0</v>
      </c>
      <c r="E39" s="194">
        <f t="shared" si="3"/>
        <v>-51000</v>
      </c>
      <c r="F39" s="195">
        <f t="shared" si="0"/>
        <v>-1</v>
      </c>
      <c r="G39" s="196">
        <v>0</v>
      </c>
      <c r="J39" s="367"/>
    </row>
    <row r="40" spans="1:10" ht="15" x14ac:dyDescent="0.25">
      <c r="A40" s="192">
        <v>35</v>
      </c>
      <c r="B40" s="194">
        <v>51000</v>
      </c>
      <c r="C40" s="193">
        <f t="shared" si="1"/>
        <v>-51000</v>
      </c>
      <c r="D40" s="194">
        <f t="shared" si="2"/>
        <v>0</v>
      </c>
      <c r="E40" s="194">
        <f t="shared" si="3"/>
        <v>-51000</v>
      </c>
      <c r="F40" s="195">
        <f t="shared" si="0"/>
        <v>-1</v>
      </c>
      <c r="G40" s="196">
        <v>0</v>
      </c>
      <c r="J40" s="367"/>
    </row>
    <row r="41" spans="1:10" ht="15" x14ac:dyDescent="0.25">
      <c r="A41" s="192">
        <v>36</v>
      </c>
      <c r="B41" s="194">
        <v>51000</v>
      </c>
      <c r="C41" s="193">
        <f t="shared" si="1"/>
        <v>-51000</v>
      </c>
      <c r="D41" s="194">
        <f t="shared" si="2"/>
        <v>0</v>
      </c>
      <c r="E41" s="194">
        <f t="shared" si="3"/>
        <v>-51000</v>
      </c>
      <c r="F41" s="195">
        <f>E41/B40</f>
        <v>-1</v>
      </c>
      <c r="G41" s="196">
        <v>0</v>
      </c>
      <c r="J41" s="367"/>
    </row>
    <row r="42" spans="1:10" ht="15" x14ac:dyDescent="0.25">
      <c r="A42" s="197">
        <v>37</v>
      </c>
      <c r="B42" s="198">
        <v>51000</v>
      </c>
      <c r="C42" s="199">
        <f>D42-B42</f>
        <v>-51000</v>
      </c>
      <c r="D42" s="199">
        <f>J42</f>
        <v>0</v>
      </c>
      <c r="E42" s="199">
        <f t="shared" si="3"/>
        <v>-51000</v>
      </c>
      <c r="F42" s="200">
        <f t="shared" si="0"/>
        <v>-1</v>
      </c>
      <c r="G42" s="201">
        <v>0</v>
      </c>
      <c r="J42" s="368"/>
    </row>
    <row r="45" spans="1:10" x14ac:dyDescent="0.2">
      <c r="A45" s="70"/>
    </row>
    <row r="46" spans="1:10" x14ac:dyDescent="0.2">
      <c r="A46" s="70"/>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3" sqref="A3"/>
    </sheetView>
  </sheetViews>
  <sheetFormatPr defaultRowHeight="12.75" x14ac:dyDescent="0.2"/>
  <cols>
    <col min="1" max="1" width="5.5703125" style="187" customWidth="1"/>
    <col min="2" max="2" width="12" customWidth="1"/>
    <col min="3" max="3" width="13.140625" style="60" customWidth="1"/>
    <col min="4" max="5" width="9.5703125" customWidth="1"/>
    <col min="6" max="6" width="11.140625" customWidth="1"/>
    <col min="7" max="7" width="10" customWidth="1"/>
  </cols>
  <sheetData>
    <row r="1" spans="1:7" x14ac:dyDescent="0.2">
      <c r="A1" s="154" t="s">
        <v>45</v>
      </c>
    </row>
    <row r="2" spans="1:7" x14ac:dyDescent="0.2">
      <c r="A2" s="154" t="s">
        <v>100</v>
      </c>
    </row>
    <row r="3" spans="1:7" x14ac:dyDescent="0.2">
      <c r="A3" s="154"/>
    </row>
    <row r="4" spans="1:7" s="185" customFormat="1" ht="72" customHeight="1" x14ac:dyDescent="0.25">
      <c r="A4" s="188" t="s">
        <v>47</v>
      </c>
      <c r="B4" s="188" t="s">
        <v>101</v>
      </c>
      <c r="C4" s="188" t="s">
        <v>46</v>
      </c>
      <c r="D4" s="188" t="s">
        <v>69</v>
      </c>
      <c r="E4" s="188" t="s">
        <v>48</v>
      </c>
      <c r="F4" s="188" t="s">
        <v>51</v>
      </c>
      <c r="G4" s="186"/>
    </row>
    <row r="5" spans="1:7" ht="15" x14ac:dyDescent="0.25">
      <c r="A5" s="189">
        <v>0</v>
      </c>
      <c r="B5" s="191">
        <v>35000</v>
      </c>
      <c r="C5" s="191"/>
      <c r="D5" s="191"/>
      <c r="E5" s="191"/>
      <c r="F5" s="245"/>
    </row>
    <row r="6" spans="1:7" ht="15" x14ac:dyDescent="0.25">
      <c r="A6" s="192">
        <v>1</v>
      </c>
      <c r="B6" s="194">
        <v>35750</v>
      </c>
      <c r="C6" s="194"/>
      <c r="D6" s="194"/>
      <c r="E6" s="194">
        <f t="shared" ref="E6:E42" si="0">D6-B5</f>
        <v>-35000</v>
      </c>
      <c r="F6" s="362">
        <f t="shared" ref="F6:F42" si="1">E6/B5</f>
        <v>-1</v>
      </c>
      <c r="G6" s="141"/>
    </row>
    <row r="7" spans="1:7" ht="15" x14ac:dyDescent="0.25">
      <c r="A7" s="192">
        <v>2</v>
      </c>
      <c r="B7" s="194">
        <v>36000</v>
      </c>
      <c r="C7" s="194"/>
      <c r="D7" s="194"/>
      <c r="E7" s="194">
        <f t="shared" si="0"/>
        <v>-35750</v>
      </c>
      <c r="F7" s="362">
        <f t="shared" si="1"/>
        <v>-1</v>
      </c>
      <c r="G7" s="141"/>
    </row>
    <row r="8" spans="1:7" ht="15" x14ac:dyDescent="0.25">
      <c r="A8" s="192">
        <v>3</v>
      </c>
      <c r="B8" s="194">
        <v>36250</v>
      </c>
      <c r="C8" s="194"/>
      <c r="D8" s="194"/>
      <c r="E8" s="194">
        <f t="shared" si="0"/>
        <v>-36000</v>
      </c>
      <c r="F8" s="362">
        <f t="shared" si="1"/>
        <v>-1</v>
      </c>
      <c r="G8" s="141"/>
    </row>
    <row r="9" spans="1:7" ht="15" x14ac:dyDescent="0.25">
      <c r="A9" s="192">
        <v>4</v>
      </c>
      <c r="B9" s="194">
        <v>36750</v>
      </c>
      <c r="C9" s="194"/>
      <c r="D9" s="194"/>
      <c r="E9" s="194">
        <f t="shared" si="0"/>
        <v>-36250</v>
      </c>
      <c r="F9" s="362">
        <f t="shared" si="1"/>
        <v>-1</v>
      </c>
      <c r="G9" s="141"/>
    </row>
    <row r="10" spans="1:7" ht="15" x14ac:dyDescent="0.25">
      <c r="A10" s="192">
        <v>5</v>
      </c>
      <c r="B10" s="194">
        <v>37250</v>
      </c>
      <c r="C10" s="194"/>
      <c r="D10" s="194"/>
      <c r="E10" s="194">
        <f t="shared" si="0"/>
        <v>-36750</v>
      </c>
      <c r="F10" s="362">
        <f t="shared" si="1"/>
        <v>-1</v>
      </c>
      <c r="G10" s="141"/>
    </row>
    <row r="11" spans="1:7" ht="15" x14ac:dyDescent="0.25">
      <c r="A11" s="192">
        <v>6</v>
      </c>
      <c r="B11" s="194">
        <v>38000</v>
      </c>
      <c r="C11" s="194"/>
      <c r="D11" s="194"/>
      <c r="E11" s="194">
        <f t="shared" si="0"/>
        <v>-37250</v>
      </c>
      <c r="F11" s="362">
        <f t="shared" si="1"/>
        <v>-1</v>
      </c>
      <c r="G11" s="141"/>
    </row>
    <row r="12" spans="1:7" ht="15" x14ac:dyDescent="0.25">
      <c r="A12" s="192">
        <v>7</v>
      </c>
      <c r="B12" s="194">
        <v>38500</v>
      </c>
      <c r="C12" s="194"/>
      <c r="D12" s="194"/>
      <c r="E12" s="194">
        <f t="shared" si="0"/>
        <v>-38000</v>
      </c>
      <c r="F12" s="362">
        <f t="shared" si="1"/>
        <v>-1</v>
      </c>
      <c r="G12" s="141"/>
    </row>
    <row r="13" spans="1:7" ht="15" x14ac:dyDescent="0.25">
      <c r="A13" s="192">
        <v>8</v>
      </c>
      <c r="B13" s="194">
        <v>39000</v>
      </c>
      <c r="C13" s="194"/>
      <c r="D13" s="194"/>
      <c r="E13" s="194">
        <f t="shared" si="0"/>
        <v>-38500</v>
      </c>
      <c r="F13" s="362">
        <f t="shared" si="1"/>
        <v>-1</v>
      </c>
      <c r="G13" s="141"/>
    </row>
    <row r="14" spans="1:7" ht="15" x14ac:dyDescent="0.25">
      <c r="A14" s="192">
        <v>9</v>
      </c>
      <c r="B14" s="194">
        <v>39500</v>
      </c>
      <c r="C14" s="194"/>
      <c r="D14" s="194"/>
      <c r="E14" s="194">
        <f t="shared" si="0"/>
        <v>-39000</v>
      </c>
      <c r="F14" s="362">
        <f t="shared" si="1"/>
        <v>-1</v>
      </c>
      <c r="G14" s="141"/>
    </row>
    <row r="15" spans="1:7" ht="15" x14ac:dyDescent="0.25">
      <c r="A15" s="192">
        <v>10</v>
      </c>
      <c r="B15" s="194">
        <v>40250</v>
      </c>
      <c r="C15" s="194"/>
      <c r="D15" s="194"/>
      <c r="E15" s="194">
        <f t="shared" si="0"/>
        <v>-39500</v>
      </c>
      <c r="F15" s="362">
        <f t="shared" si="1"/>
        <v>-1</v>
      </c>
      <c r="G15" s="141"/>
    </row>
    <row r="16" spans="1:7" ht="15" x14ac:dyDescent="0.25">
      <c r="A16" s="192">
        <v>11</v>
      </c>
      <c r="B16" s="194">
        <v>41000</v>
      </c>
      <c r="C16" s="194"/>
      <c r="D16" s="194"/>
      <c r="E16" s="194">
        <f t="shared" si="0"/>
        <v>-40250</v>
      </c>
      <c r="F16" s="362">
        <f t="shared" si="1"/>
        <v>-1</v>
      </c>
      <c r="G16" s="141"/>
    </row>
    <row r="17" spans="1:7" ht="15" x14ac:dyDescent="0.25">
      <c r="A17" s="192">
        <v>12</v>
      </c>
      <c r="B17" s="194">
        <v>41750</v>
      </c>
      <c r="C17" s="194"/>
      <c r="D17" s="194"/>
      <c r="E17" s="194">
        <f t="shared" si="0"/>
        <v>-41000</v>
      </c>
      <c r="F17" s="362">
        <f t="shared" si="1"/>
        <v>-1</v>
      </c>
      <c r="G17" s="141"/>
    </row>
    <row r="18" spans="1:7" ht="15" x14ac:dyDescent="0.25">
      <c r="A18" s="192">
        <v>13</v>
      </c>
      <c r="B18" s="194">
        <v>42500</v>
      </c>
      <c r="C18" s="194"/>
      <c r="D18" s="194"/>
      <c r="E18" s="194">
        <f t="shared" si="0"/>
        <v>-41750</v>
      </c>
      <c r="F18" s="362">
        <f t="shared" si="1"/>
        <v>-1</v>
      </c>
      <c r="G18" s="141"/>
    </row>
    <row r="19" spans="1:7" ht="15" x14ac:dyDescent="0.25">
      <c r="A19" s="192">
        <v>14</v>
      </c>
      <c r="B19" s="194">
        <v>43250</v>
      </c>
      <c r="C19" s="194"/>
      <c r="D19" s="194"/>
      <c r="E19" s="194">
        <f t="shared" si="0"/>
        <v>-42500</v>
      </c>
      <c r="F19" s="362">
        <f t="shared" si="1"/>
        <v>-1</v>
      </c>
      <c r="G19" s="141"/>
    </row>
    <row r="20" spans="1:7" ht="15" x14ac:dyDescent="0.25">
      <c r="A20" s="192">
        <v>15</v>
      </c>
      <c r="B20" s="194">
        <v>45250</v>
      </c>
      <c r="C20" s="194"/>
      <c r="D20" s="194"/>
      <c r="E20" s="194">
        <f t="shared" si="0"/>
        <v>-43250</v>
      </c>
      <c r="F20" s="362">
        <f t="shared" si="1"/>
        <v>-1</v>
      </c>
      <c r="G20" s="141"/>
    </row>
    <row r="21" spans="1:7" ht="15" x14ac:dyDescent="0.25">
      <c r="A21" s="192">
        <v>16</v>
      </c>
      <c r="B21" s="194">
        <v>45250</v>
      </c>
      <c r="C21" s="194"/>
      <c r="D21" s="194"/>
      <c r="E21" s="194">
        <f t="shared" si="0"/>
        <v>-45250</v>
      </c>
      <c r="F21" s="362">
        <f t="shared" si="1"/>
        <v>-1</v>
      </c>
      <c r="G21" s="141"/>
    </row>
    <row r="22" spans="1:7" ht="15" x14ac:dyDescent="0.25">
      <c r="A22" s="192">
        <v>17</v>
      </c>
      <c r="B22" s="194">
        <v>45250</v>
      </c>
      <c r="C22" s="194"/>
      <c r="D22" s="194"/>
      <c r="E22" s="194">
        <f t="shared" si="0"/>
        <v>-45250</v>
      </c>
      <c r="F22" s="362">
        <f t="shared" si="1"/>
        <v>-1</v>
      </c>
      <c r="G22" s="141"/>
    </row>
    <row r="23" spans="1:7" ht="15" x14ac:dyDescent="0.25">
      <c r="A23" s="192">
        <v>18</v>
      </c>
      <c r="B23" s="194">
        <v>45250</v>
      </c>
      <c r="C23" s="194"/>
      <c r="D23" s="194"/>
      <c r="E23" s="194">
        <f t="shared" si="0"/>
        <v>-45250</v>
      </c>
      <c r="F23" s="362">
        <f t="shared" si="1"/>
        <v>-1</v>
      </c>
      <c r="G23" s="141"/>
    </row>
    <row r="24" spans="1:7" ht="15" x14ac:dyDescent="0.25">
      <c r="A24" s="192">
        <v>19</v>
      </c>
      <c r="B24" s="194">
        <v>45250</v>
      </c>
      <c r="C24" s="194"/>
      <c r="D24" s="194"/>
      <c r="E24" s="194">
        <f t="shared" si="0"/>
        <v>-45250</v>
      </c>
      <c r="F24" s="362">
        <f t="shared" si="1"/>
        <v>-1</v>
      </c>
      <c r="G24" s="141"/>
    </row>
    <row r="25" spans="1:7" ht="15" x14ac:dyDescent="0.25">
      <c r="A25" s="192">
        <v>20</v>
      </c>
      <c r="B25" s="194">
        <v>48000</v>
      </c>
      <c r="C25" s="194"/>
      <c r="D25" s="194"/>
      <c r="E25" s="194">
        <f t="shared" si="0"/>
        <v>-45250</v>
      </c>
      <c r="F25" s="362">
        <f t="shared" si="1"/>
        <v>-1</v>
      </c>
      <c r="G25" s="141"/>
    </row>
    <row r="26" spans="1:7" ht="15" x14ac:dyDescent="0.25">
      <c r="A26" s="192">
        <v>21</v>
      </c>
      <c r="B26" s="194">
        <v>48000</v>
      </c>
      <c r="C26" s="194"/>
      <c r="D26" s="194"/>
      <c r="E26" s="194">
        <f t="shared" si="0"/>
        <v>-48000</v>
      </c>
      <c r="F26" s="362">
        <f t="shared" si="1"/>
        <v>-1</v>
      </c>
      <c r="G26" s="141"/>
    </row>
    <row r="27" spans="1:7" ht="15" x14ac:dyDescent="0.25">
      <c r="A27" s="192">
        <v>22</v>
      </c>
      <c r="B27" s="194">
        <v>48000</v>
      </c>
      <c r="C27" s="194"/>
      <c r="D27" s="194"/>
      <c r="E27" s="194">
        <f t="shared" si="0"/>
        <v>-48000</v>
      </c>
      <c r="F27" s="362">
        <f t="shared" si="1"/>
        <v>-1</v>
      </c>
      <c r="G27" s="141"/>
    </row>
    <row r="28" spans="1:7" ht="15" x14ac:dyDescent="0.25">
      <c r="A28" s="192">
        <v>23</v>
      </c>
      <c r="B28" s="194">
        <v>48000</v>
      </c>
      <c r="C28" s="194"/>
      <c r="D28" s="194"/>
      <c r="E28" s="194">
        <f t="shared" si="0"/>
        <v>-48000</v>
      </c>
      <c r="F28" s="362">
        <f t="shared" si="1"/>
        <v>-1</v>
      </c>
      <c r="G28" s="141"/>
    </row>
    <row r="29" spans="1:7" ht="15" x14ac:dyDescent="0.25">
      <c r="A29" s="192">
        <v>24</v>
      </c>
      <c r="B29" s="194">
        <v>48000</v>
      </c>
      <c r="C29" s="194"/>
      <c r="D29" s="194"/>
      <c r="E29" s="194">
        <f t="shared" si="0"/>
        <v>-48000</v>
      </c>
      <c r="F29" s="362">
        <f t="shared" si="1"/>
        <v>-1</v>
      </c>
      <c r="G29" s="141"/>
    </row>
    <row r="30" spans="1:7" ht="15" x14ac:dyDescent="0.25">
      <c r="A30" s="192">
        <v>25</v>
      </c>
      <c r="B30" s="194">
        <v>51000</v>
      </c>
      <c r="C30" s="194">
        <v>0</v>
      </c>
      <c r="D30" s="194"/>
      <c r="E30" s="194">
        <f t="shared" si="0"/>
        <v>-48000</v>
      </c>
      <c r="F30" s="362">
        <f t="shared" si="1"/>
        <v>-1</v>
      </c>
      <c r="G30" s="141"/>
    </row>
    <row r="31" spans="1:7" ht="15" x14ac:dyDescent="0.25">
      <c r="A31" s="192">
        <v>26</v>
      </c>
      <c r="B31" s="194">
        <v>51000</v>
      </c>
      <c r="C31" s="194">
        <v>0</v>
      </c>
      <c r="D31" s="194"/>
      <c r="E31" s="194">
        <f t="shared" si="0"/>
        <v>-51000</v>
      </c>
      <c r="F31" s="362">
        <f t="shared" si="1"/>
        <v>-1</v>
      </c>
      <c r="G31" s="141"/>
    </row>
    <row r="32" spans="1:7" ht="15" x14ac:dyDescent="0.25">
      <c r="A32" s="192">
        <v>27</v>
      </c>
      <c r="B32" s="194">
        <v>51000</v>
      </c>
      <c r="C32" s="194">
        <v>0</v>
      </c>
      <c r="D32" s="194"/>
      <c r="E32" s="194">
        <f t="shared" si="0"/>
        <v>-51000</v>
      </c>
      <c r="F32" s="362">
        <f t="shared" si="1"/>
        <v>-1</v>
      </c>
      <c r="G32" s="141"/>
    </row>
    <row r="33" spans="1:7" ht="15" x14ac:dyDescent="0.25">
      <c r="A33" s="192">
        <v>28</v>
      </c>
      <c r="B33" s="194">
        <v>51000</v>
      </c>
      <c r="C33" s="194">
        <v>0</v>
      </c>
      <c r="D33" s="194"/>
      <c r="E33" s="194">
        <f t="shared" si="0"/>
        <v>-51000</v>
      </c>
      <c r="F33" s="362">
        <f t="shared" si="1"/>
        <v>-1</v>
      </c>
      <c r="G33" s="141"/>
    </row>
    <row r="34" spans="1:7" ht="15" x14ac:dyDescent="0.25">
      <c r="A34" s="192">
        <v>29</v>
      </c>
      <c r="B34" s="194">
        <v>51000</v>
      </c>
      <c r="C34" s="194">
        <v>0</v>
      </c>
      <c r="D34" s="194"/>
      <c r="E34" s="194">
        <f t="shared" si="0"/>
        <v>-51000</v>
      </c>
      <c r="F34" s="362">
        <f t="shared" si="1"/>
        <v>-1</v>
      </c>
      <c r="G34" s="141"/>
    </row>
    <row r="35" spans="1:7" ht="15" x14ac:dyDescent="0.25">
      <c r="A35" s="192">
        <v>30</v>
      </c>
      <c r="B35" s="194">
        <v>51000</v>
      </c>
      <c r="C35" s="194">
        <v>0</v>
      </c>
      <c r="D35" s="194"/>
      <c r="E35" s="194">
        <f t="shared" si="0"/>
        <v>-51000</v>
      </c>
      <c r="F35" s="362">
        <f t="shared" si="1"/>
        <v>-1</v>
      </c>
      <c r="G35" s="141"/>
    </row>
    <row r="36" spans="1:7" ht="15" x14ac:dyDescent="0.25">
      <c r="A36" s="192">
        <v>31</v>
      </c>
      <c r="B36" s="194">
        <v>51000</v>
      </c>
      <c r="C36" s="194">
        <v>0</v>
      </c>
      <c r="D36" s="194"/>
      <c r="E36" s="194">
        <f t="shared" si="0"/>
        <v>-51000</v>
      </c>
      <c r="F36" s="362">
        <f t="shared" si="1"/>
        <v>-1</v>
      </c>
      <c r="G36" s="141"/>
    </row>
    <row r="37" spans="1:7" ht="15" x14ac:dyDescent="0.25">
      <c r="A37" s="192">
        <v>32</v>
      </c>
      <c r="B37" s="194">
        <v>51000</v>
      </c>
      <c r="C37" s="194">
        <v>0</v>
      </c>
      <c r="D37" s="194"/>
      <c r="E37" s="194">
        <f t="shared" si="0"/>
        <v>-51000</v>
      </c>
      <c r="F37" s="362">
        <f t="shared" si="1"/>
        <v>-1</v>
      </c>
      <c r="G37" s="141"/>
    </row>
    <row r="38" spans="1:7" ht="15" x14ac:dyDescent="0.25">
      <c r="A38" s="192">
        <v>33</v>
      </c>
      <c r="B38" s="194">
        <v>51000</v>
      </c>
      <c r="C38" s="194">
        <v>0</v>
      </c>
      <c r="D38" s="194"/>
      <c r="E38" s="194">
        <f t="shared" si="0"/>
        <v>-51000</v>
      </c>
      <c r="F38" s="362">
        <f t="shared" si="1"/>
        <v>-1</v>
      </c>
      <c r="G38" s="141"/>
    </row>
    <row r="39" spans="1:7" ht="15" x14ac:dyDescent="0.25">
      <c r="A39" s="192">
        <v>34</v>
      </c>
      <c r="B39" s="194">
        <v>51000</v>
      </c>
      <c r="C39" s="194">
        <v>0</v>
      </c>
      <c r="D39" s="194"/>
      <c r="E39" s="194">
        <f t="shared" si="0"/>
        <v>-51000</v>
      </c>
      <c r="F39" s="362">
        <f t="shared" si="1"/>
        <v>-1</v>
      </c>
      <c r="G39" s="141"/>
    </row>
    <row r="40" spans="1:7" ht="15" x14ac:dyDescent="0.25">
      <c r="A40" s="192">
        <v>35</v>
      </c>
      <c r="B40" s="194">
        <v>51000</v>
      </c>
      <c r="C40" s="194">
        <v>0</v>
      </c>
      <c r="D40" s="194"/>
      <c r="E40" s="194">
        <f t="shared" si="0"/>
        <v>-51000</v>
      </c>
      <c r="F40" s="362">
        <f t="shared" si="1"/>
        <v>-1</v>
      </c>
      <c r="G40" s="141"/>
    </row>
    <row r="41" spans="1:7" ht="15" x14ac:dyDescent="0.25">
      <c r="A41" s="192">
        <v>36</v>
      </c>
      <c r="B41" s="194">
        <v>51000</v>
      </c>
      <c r="C41" s="194">
        <v>0</v>
      </c>
      <c r="D41" s="194"/>
      <c r="E41" s="194">
        <f t="shared" si="0"/>
        <v>-51000</v>
      </c>
      <c r="F41" s="362">
        <f t="shared" si="1"/>
        <v>-1</v>
      </c>
      <c r="G41" s="141"/>
    </row>
    <row r="42" spans="1:7" ht="15" x14ac:dyDescent="0.25">
      <c r="A42" s="197">
        <v>37</v>
      </c>
      <c r="B42" s="198">
        <v>51000</v>
      </c>
      <c r="C42" s="199">
        <v>0</v>
      </c>
      <c r="D42" s="199"/>
      <c r="E42" s="199">
        <f t="shared" si="0"/>
        <v>-51000</v>
      </c>
      <c r="F42" s="363">
        <f t="shared" si="1"/>
        <v>-1</v>
      </c>
      <c r="G42" s="141"/>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opLeftCell="D1" workbookViewId="0">
      <selection activeCell="M9" sqref="M9"/>
    </sheetView>
  </sheetViews>
  <sheetFormatPr defaultRowHeight="12.75" x14ac:dyDescent="0.2"/>
  <cols>
    <col min="1" max="1" width="5.5703125" customWidth="1"/>
    <col min="2" max="2" width="3.42578125" customWidth="1"/>
    <col min="3" max="3" width="23.5703125" style="147" customWidth="1"/>
    <col min="4" max="4" width="24.85546875" style="144" customWidth="1"/>
    <col min="5" max="5" width="2.85546875" style="144" customWidth="1"/>
    <col min="6" max="6" width="2.28515625" customWidth="1"/>
    <col min="7" max="7" width="25.42578125" style="147" customWidth="1"/>
    <col min="8" max="8" width="4.7109375" style="143" customWidth="1"/>
    <col min="9" max="9" width="1.85546875" customWidth="1"/>
    <col min="10" max="10" width="28" customWidth="1"/>
    <col min="11" max="11" width="4.7109375" customWidth="1"/>
    <col min="12" max="12" width="1.7109375" customWidth="1"/>
    <col min="13" max="13" width="28" customWidth="1"/>
    <col min="14" max="14" width="3" customWidth="1"/>
    <col min="17" max="17" width="9.42578125" customWidth="1"/>
  </cols>
  <sheetData>
    <row r="1" spans="1:14" ht="18" x14ac:dyDescent="0.25">
      <c r="A1" s="159" t="s">
        <v>42</v>
      </c>
      <c r="B1" s="159"/>
      <c r="C1" s="146"/>
      <c r="D1" s="390"/>
    </row>
    <row r="2" spans="1:14" x14ac:dyDescent="0.2">
      <c r="D2" s="532" t="s">
        <v>1</v>
      </c>
      <c r="E2" s="533"/>
      <c r="F2" s="513"/>
      <c r="G2" s="532" t="s">
        <v>27</v>
      </c>
      <c r="H2" s="533"/>
      <c r="J2" s="532" t="s">
        <v>12</v>
      </c>
      <c r="K2" s="533"/>
      <c r="M2" s="532" t="s">
        <v>24</v>
      </c>
      <c r="N2" s="533"/>
    </row>
    <row r="3" spans="1:14" x14ac:dyDescent="0.2">
      <c r="A3" s="262" t="s">
        <v>49</v>
      </c>
      <c r="B3" s="275"/>
      <c r="C3" s="277"/>
      <c r="D3" s="271"/>
      <c r="E3" s="263"/>
      <c r="F3" s="513"/>
      <c r="G3" s="276"/>
      <c r="H3" s="265"/>
      <c r="J3" s="276"/>
      <c r="K3" s="265"/>
      <c r="M3" s="276"/>
      <c r="N3" s="265"/>
    </row>
    <row r="4" spans="1:14" x14ac:dyDescent="0.2">
      <c r="A4" s="278"/>
      <c r="B4" s="279" t="s">
        <v>53</v>
      </c>
      <c r="C4" s="280"/>
      <c r="D4" s="252"/>
      <c r="E4" s="253"/>
      <c r="F4" s="513"/>
      <c r="G4" s="256"/>
      <c r="H4" s="257"/>
      <c r="J4" s="256"/>
      <c r="K4" s="257"/>
      <c r="M4" s="256"/>
      <c r="N4" s="257"/>
    </row>
    <row r="5" spans="1:14" x14ac:dyDescent="0.2">
      <c r="A5" s="278"/>
      <c r="B5" s="279"/>
      <c r="C5" s="281" t="s">
        <v>94</v>
      </c>
      <c r="D5" s="359" t="s">
        <v>95</v>
      </c>
      <c r="E5" s="253"/>
      <c r="G5" s="391">
        <v>3.6999999999999998E-2</v>
      </c>
      <c r="H5" s="257"/>
      <c r="J5" s="391">
        <v>3.3000000000000002E-2</v>
      </c>
      <c r="K5" s="257"/>
      <c r="M5" s="391">
        <v>3.3300000000000003E-2</v>
      </c>
      <c r="N5" s="257"/>
    </row>
    <row r="6" spans="1:14" x14ac:dyDescent="0.2">
      <c r="A6" s="278"/>
      <c r="B6" s="282" t="s">
        <v>52</v>
      </c>
      <c r="C6" s="280"/>
      <c r="D6" s="252"/>
      <c r="E6" s="253"/>
      <c r="G6" s="258"/>
      <c r="H6" s="257"/>
      <c r="J6" s="258"/>
      <c r="K6" s="257"/>
      <c r="M6" s="258"/>
      <c r="N6" s="257"/>
    </row>
    <row r="7" spans="1:14" ht="38.25" x14ac:dyDescent="0.2">
      <c r="A7" s="278"/>
      <c r="B7" s="59"/>
      <c r="C7" s="280" t="s">
        <v>54</v>
      </c>
      <c r="D7" s="359" t="s">
        <v>96</v>
      </c>
      <c r="E7" s="253"/>
      <c r="G7" s="388" t="s">
        <v>96</v>
      </c>
      <c r="H7" s="338"/>
      <c r="J7" s="425" t="s">
        <v>254</v>
      </c>
      <c r="K7" s="257"/>
      <c r="M7" s="425" t="s">
        <v>319</v>
      </c>
      <c r="N7" s="257"/>
    </row>
    <row r="8" spans="1:14" ht="10.15" customHeight="1" x14ac:dyDescent="0.2">
      <c r="A8" s="278"/>
      <c r="B8" s="59"/>
      <c r="C8" s="280"/>
      <c r="D8" s="254"/>
      <c r="E8" s="253"/>
      <c r="G8" s="259"/>
      <c r="H8" s="338"/>
      <c r="J8" s="259"/>
      <c r="K8" s="257"/>
      <c r="M8" s="455"/>
      <c r="N8" s="257"/>
    </row>
    <row r="9" spans="1:14" x14ac:dyDescent="0.2">
      <c r="A9" s="278"/>
      <c r="B9" s="282" t="s">
        <v>116</v>
      </c>
      <c r="C9" s="280"/>
      <c r="D9" s="254"/>
      <c r="E9" s="253"/>
      <c r="G9" s="258"/>
      <c r="H9" s="257"/>
      <c r="J9" s="258"/>
      <c r="K9" s="257"/>
      <c r="M9" s="258"/>
      <c r="N9" s="257"/>
    </row>
    <row r="10" spans="1:14" ht="51.75" customHeight="1" x14ac:dyDescent="0.2">
      <c r="A10" s="278"/>
      <c r="B10" s="59"/>
      <c r="C10" s="377" t="s">
        <v>118</v>
      </c>
      <c r="D10" s="254"/>
      <c r="E10" s="267"/>
      <c r="G10" s="530" t="s">
        <v>117</v>
      </c>
      <c r="H10" s="531"/>
      <c r="J10" s="458"/>
      <c r="K10" s="257"/>
      <c r="M10" s="530" t="s">
        <v>295</v>
      </c>
      <c r="N10" s="531"/>
    </row>
    <row r="11" spans="1:14" ht="42" customHeight="1" x14ac:dyDescent="0.2">
      <c r="A11" s="278"/>
      <c r="B11" s="59"/>
      <c r="C11" s="377"/>
      <c r="D11" s="254"/>
      <c r="E11" s="267"/>
      <c r="G11" s="530"/>
      <c r="H11" s="531"/>
      <c r="J11" s="458"/>
      <c r="K11" s="257"/>
      <c r="M11" s="530" t="s">
        <v>320</v>
      </c>
      <c r="N11" s="531"/>
    </row>
    <row r="12" spans="1:14" ht="42.75" customHeight="1" x14ac:dyDescent="0.2">
      <c r="A12" s="278"/>
      <c r="B12" s="59"/>
      <c r="C12" s="377"/>
      <c r="D12" s="254"/>
      <c r="E12" s="267"/>
      <c r="G12" s="530"/>
      <c r="H12" s="531"/>
      <c r="J12" s="260"/>
      <c r="K12" s="257"/>
      <c r="M12" s="530" t="s">
        <v>321</v>
      </c>
      <c r="N12" s="531"/>
    </row>
    <row r="13" spans="1:14" ht="27" customHeight="1" x14ac:dyDescent="0.2">
      <c r="A13" s="278"/>
      <c r="B13" s="59"/>
      <c r="C13" s="377"/>
      <c r="D13" s="254"/>
      <c r="E13" s="267"/>
      <c r="G13" s="530"/>
      <c r="H13" s="531"/>
      <c r="J13" s="458"/>
      <c r="K13" s="257"/>
      <c r="M13" s="530" t="s">
        <v>322</v>
      </c>
      <c r="N13" s="531"/>
    </row>
    <row r="14" spans="1:14" ht="27.75" customHeight="1" x14ac:dyDescent="0.2">
      <c r="A14" s="278"/>
      <c r="B14" s="59"/>
      <c r="C14" s="377"/>
      <c r="D14" s="254"/>
      <c r="E14" s="267"/>
      <c r="G14" s="530"/>
      <c r="H14" s="531"/>
      <c r="J14" s="458"/>
      <c r="K14" s="257"/>
      <c r="M14" s="530" t="s">
        <v>323</v>
      </c>
      <c r="N14" s="531"/>
    </row>
    <row r="15" spans="1:14" ht="23.45" customHeight="1" x14ac:dyDescent="0.2">
      <c r="A15" s="278"/>
      <c r="B15" s="59"/>
      <c r="C15" s="377"/>
      <c r="D15" s="254"/>
      <c r="E15" s="267"/>
      <c r="G15" s="530"/>
      <c r="H15" s="531"/>
      <c r="J15" s="458"/>
      <c r="K15" s="257"/>
      <c r="M15" s="530" t="s">
        <v>324</v>
      </c>
      <c r="N15" s="531"/>
    </row>
    <row r="16" spans="1:14" ht="9.6" customHeight="1" x14ac:dyDescent="0.2">
      <c r="A16" s="278"/>
      <c r="B16" s="59"/>
      <c r="C16" s="280"/>
      <c r="D16" s="252"/>
      <c r="E16" s="267"/>
      <c r="G16" s="258"/>
      <c r="H16" s="257"/>
      <c r="J16" s="258"/>
      <c r="K16" s="257"/>
      <c r="M16" s="258"/>
      <c r="N16" s="257"/>
    </row>
    <row r="17" spans="1:14" x14ac:dyDescent="0.2">
      <c r="A17" s="264" t="s">
        <v>50</v>
      </c>
      <c r="B17" s="270"/>
      <c r="C17" s="277"/>
      <c r="D17" s="271"/>
      <c r="E17" s="272"/>
      <c r="F17" s="273"/>
      <c r="G17" s="274"/>
      <c r="H17" s="265"/>
      <c r="J17" s="274"/>
      <c r="K17" s="265"/>
      <c r="M17" s="274"/>
      <c r="N17" s="265"/>
    </row>
    <row r="18" spans="1:14" ht="25.5" x14ac:dyDescent="0.2">
      <c r="A18" s="278"/>
      <c r="B18" s="59"/>
      <c r="C18" s="281" t="s">
        <v>94</v>
      </c>
      <c r="D18" s="359" t="s">
        <v>97</v>
      </c>
      <c r="E18" s="267"/>
      <c r="G18" s="322" t="s">
        <v>121</v>
      </c>
      <c r="H18" s="257"/>
      <c r="I18" s="162"/>
      <c r="J18" s="322" t="s">
        <v>281</v>
      </c>
      <c r="K18" s="257"/>
      <c r="L18" s="162"/>
      <c r="M18" s="322" t="s">
        <v>291</v>
      </c>
      <c r="N18" s="257"/>
    </row>
    <row r="19" spans="1:14" ht="19.899999999999999" customHeight="1" x14ac:dyDescent="0.2">
      <c r="A19" s="278"/>
      <c r="B19" s="59"/>
      <c r="C19" s="281" t="s">
        <v>52</v>
      </c>
      <c r="D19" s="359" t="s">
        <v>96</v>
      </c>
      <c r="E19" s="267"/>
      <c r="G19" s="261"/>
      <c r="H19" s="338"/>
      <c r="J19" s="260"/>
      <c r="K19" s="338"/>
      <c r="M19" s="466"/>
      <c r="N19" s="338"/>
    </row>
    <row r="20" spans="1:14" x14ac:dyDescent="0.2">
      <c r="A20" s="278"/>
      <c r="B20" s="59"/>
      <c r="C20" s="281"/>
      <c r="D20" s="359"/>
      <c r="E20" s="267"/>
      <c r="G20" s="261"/>
      <c r="H20" s="338"/>
      <c r="J20" s="260"/>
      <c r="K20" s="338"/>
      <c r="M20" s="454"/>
      <c r="N20" s="338"/>
    </row>
    <row r="21" spans="1:14" x14ac:dyDescent="0.2">
      <c r="A21" s="387" t="s">
        <v>154</v>
      </c>
      <c r="B21" s="59"/>
      <c r="C21" s="281"/>
      <c r="D21" s="359"/>
      <c r="E21" s="267"/>
      <c r="G21" s="260" t="s">
        <v>155</v>
      </c>
      <c r="H21" s="338"/>
      <c r="J21" s="260" t="s">
        <v>255</v>
      </c>
      <c r="K21" s="338"/>
      <c r="M21" s="456" t="s">
        <v>292</v>
      </c>
      <c r="N21" s="338"/>
    </row>
    <row r="22" spans="1:14" x14ac:dyDescent="0.2">
      <c r="A22" s="387"/>
      <c r="B22" s="59"/>
      <c r="C22" s="281"/>
      <c r="D22" s="359"/>
      <c r="E22" s="267"/>
      <c r="G22" s="259" t="s">
        <v>158</v>
      </c>
      <c r="H22" s="338"/>
      <c r="J22" s="458"/>
      <c r="K22" s="338"/>
      <c r="M22" s="458" t="s">
        <v>158</v>
      </c>
      <c r="N22" s="338"/>
    </row>
    <row r="23" spans="1:14" x14ac:dyDescent="0.2">
      <c r="A23" s="278"/>
      <c r="B23" s="59"/>
      <c r="C23" s="281"/>
      <c r="D23" s="255"/>
      <c r="E23" s="267"/>
      <c r="H23" s="257"/>
      <c r="I23" s="162"/>
      <c r="J23" s="259"/>
      <c r="K23" s="338"/>
      <c r="L23" s="162"/>
      <c r="M23" s="457" t="s">
        <v>296</v>
      </c>
      <c r="N23" s="338"/>
    </row>
    <row r="24" spans="1:14" x14ac:dyDescent="0.2">
      <c r="A24" s="264" t="s">
        <v>29</v>
      </c>
      <c r="B24" s="270"/>
      <c r="C24" s="285"/>
      <c r="D24" s="286"/>
      <c r="E24" s="272"/>
      <c r="F24" s="273"/>
      <c r="G24" s="287"/>
      <c r="H24" s="265"/>
      <c r="I24" s="162"/>
      <c r="J24" s="287"/>
      <c r="K24" s="265"/>
      <c r="L24" s="149"/>
      <c r="M24" s="287"/>
      <c r="N24" s="265"/>
    </row>
    <row r="25" spans="1:14" ht="19.899999999999999" customHeight="1" x14ac:dyDescent="0.2">
      <c r="A25" s="301"/>
      <c r="B25" s="297"/>
      <c r="C25" s="298" t="s">
        <v>67</v>
      </c>
      <c r="D25" s="360" t="s">
        <v>93</v>
      </c>
      <c r="E25" s="299"/>
      <c r="F25" s="158"/>
      <c r="G25" s="392" t="s">
        <v>119</v>
      </c>
      <c r="H25" s="300"/>
      <c r="I25" s="162"/>
      <c r="J25" s="423" t="s">
        <v>282</v>
      </c>
      <c r="K25" s="424"/>
      <c r="L25" s="149"/>
      <c r="M25" s="423" t="s">
        <v>282</v>
      </c>
      <c r="N25" s="424"/>
    </row>
    <row r="26" spans="1:14" ht="109.5" customHeight="1" x14ac:dyDescent="0.2">
      <c r="A26" s="301"/>
      <c r="B26" s="297"/>
      <c r="C26" s="434" t="s">
        <v>116</v>
      </c>
      <c r="D26" s="360"/>
      <c r="E26" s="299"/>
      <c r="F26" s="158"/>
      <c r="G26" s="392"/>
      <c r="H26" s="300"/>
      <c r="I26" s="162"/>
      <c r="J26" s="423" t="s">
        <v>259</v>
      </c>
      <c r="K26" s="424"/>
      <c r="L26" s="149"/>
      <c r="M26" s="423" t="s">
        <v>325</v>
      </c>
      <c r="N26" s="424"/>
    </row>
    <row r="27" spans="1:14" x14ac:dyDescent="0.2">
      <c r="A27" s="283"/>
      <c r="B27" s="56"/>
      <c r="C27" s="284" t="s">
        <v>52</v>
      </c>
      <c r="D27" s="361" t="s">
        <v>64</v>
      </c>
      <c r="E27" s="268"/>
      <c r="G27" s="378" t="s">
        <v>96</v>
      </c>
      <c r="H27" s="353"/>
      <c r="I27" s="162"/>
      <c r="J27" s="378" t="s">
        <v>96</v>
      </c>
      <c r="K27" s="353"/>
      <c r="M27" s="378" t="s">
        <v>96</v>
      </c>
      <c r="N27" s="353"/>
    </row>
    <row r="28" spans="1:14" ht="8.4499999999999993" customHeight="1" x14ac:dyDescent="0.2">
      <c r="E28" s="269"/>
      <c r="G28" s="172"/>
      <c r="H28" s="153"/>
      <c r="I28" s="162"/>
      <c r="J28" s="141"/>
      <c r="K28" s="142"/>
      <c r="L28" s="162"/>
      <c r="M28" s="141"/>
      <c r="N28" s="142"/>
    </row>
    <row r="29" spans="1:14" x14ac:dyDescent="0.2">
      <c r="A29" s="444" t="s">
        <v>283</v>
      </c>
      <c r="B29" s="445"/>
      <c r="C29" s="446"/>
      <c r="D29" s="447"/>
      <c r="E29" s="448"/>
      <c r="F29" s="149"/>
      <c r="G29" s="447"/>
      <c r="H29" s="448"/>
      <c r="I29" s="149"/>
      <c r="J29" s="447" t="s">
        <v>285</v>
      </c>
      <c r="K29" s="448"/>
      <c r="L29" s="149"/>
      <c r="M29" s="447" t="s">
        <v>326</v>
      </c>
      <c r="N29" s="448"/>
    </row>
    <row r="30" spans="1:14" ht="57" customHeight="1" x14ac:dyDescent="0.2">
      <c r="A30" s="451"/>
      <c r="B30" s="449"/>
      <c r="C30" s="452"/>
      <c r="D30" s="465"/>
      <c r="E30" s="450"/>
      <c r="F30" s="149"/>
      <c r="G30" s="465"/>
      <c r="H30" s="450"/>
      <c r="I30" s="149"/>
      <c r="J30" s="465" t="s">
        <v>284</v>
      </c>
      <c r="K30" s="450"/>
      <c r="L30" s="149"/>
      <c r="M30" s="465" t="s">
        <v>293</v>
      </c>
      <c r="N30" s="450"/>
    </row>
    <row r="31" spans="1:14" s="157" customFormat="1" x14ac:dyDescent="0.2">
      <c r="A31" s="266"/>
      <c r="C31" s="154"/>
      <c r="D31" s="380"/>
      <c r="E31" s="379"/>
      <c r="F31" s="379"/>
      <c r="G31" s="379"/>
      <c r="H31" s="379"/>
      <c r="I31" s="379"/>
      <c r="J31" s="155"/>
      <c r="K31" s="156"/>
      <c r="M31" s="155"/>
      <c r="N31" s="156"/>
    </row>
    <row r="32" spans="1:14" x14ac:dyDescent="0.2">
      <c r="A32" s="266"/>
      <c r="E32" s="149"/>
      <c r="J32" s="141"/>
      <c r="K32" s="142"/>
      <c r="M32" s="141"/>
      <c r="N32" s="142"/>
    </row>
    <row r="33" spans="1:14" x14ac:dyDescent="0.2">
      <c r="A33" s="175"/>
      <c r="B33" s="175"/>
      <c r="C33" s="146"/>
      <c r="D33" s="534"/>
      <c r="E33" s="534"/>
      <c r="F33" s="534"/>
      <c r="G33" s="534"/>
      <c r="H33" s="534"/>
      <c r="I33" s="534"/>
      <c r="J33" s="141"/>
      <c r="K33" s="142"/>
      <c r="M33" s="141"/>
      <c r="N33" s="142"/>
    </row>
    <row r="34" spans="1:14" x14ac:dyDescent="0.2">
      <c r="A34" s="146"/>
      <c r="B34" s="146"/>
      <c r="C34" s="146"/>
      <c r="D34" s="336"/>
      <c r="E34" s="337"/>
      <c r="F34" s="337"/>
      <c r="G34" s="337"/>
      <c r="H34" s="337"/>
      <c r="I34" s="337"/>
      <c r="J34" s="141"/>
      <c r="K34" s="142"/>
      <c r="M34" s="141"/>
      <c r="N34" s="142"/>
    </row>
    <row r="35" spans="1:14" ht="13.15" hidden="1" customHeight="1" x14ac:dyDescent="0.2">
      <c r="C35" s="159" t="s">
        <v>41</v>
      </c>
      <c r="G35" s="145" t="s">
        <v>12</v>
      </c>
      <c r="H35" s="160"/>
      <c r="I35" s="160" t="s">
        <v>27</v>
      </c>
      <c r="J35" s="141"/>
      <c r="K35" s="142"/>
      <c r="L35" s="173" t="s">
        <v>24</v>
      </c>
      <c r="M35" s="141"/>
      <c r="N35" s="142"/>
    </row>
    <row r="36" spans="1:14" ht="13.15" hidden="1" customHeight="1" x14ac:dyDescent="0.2">
      <c r="E36" s="145" t="s">
        <v>31</v>
      </c>
      <c r="G36" s="172" t="s">
        <v>30</v>
      </c>
      <c r="H36"/>
      <c r="I36" s="161">
        <v>0.15210000000000001</v>
      </c>
      <c r="J36" s="141"/>
      <c r="K36" s="142"/>
      <c r="L36" s="161">
        <v>0.1532</v>
      </c>
      <c r="M36" s="141"/>
      <c r="N36" s="142"/>
    </row>
    <row r="37" spans="1:14" ht="5.25" hidden="1" customHeight="1" x14ac:dyDescent="0.2">
      <c r="E37" s="146"/>
      <c r="G37" s="152"/>
      <c r="H37"/>
      <c r="J37" s="141"/>
      <c r="K37" s="142"/>
      <c r="M37" s="141"/>
      <c r="N37" s="142"/>
    </row>
    <row r="38" spans="1:14" ht="13.15" hidden="1" customHeight="1" x14ac:dyDescent="0.2">
      <c r="E38" s="145" t="s">
        <v>28</v>
      </c>
      <c r="G38" s="246">
        <v>5479</v>
      </c>
      <c r="H38"/>
      <c r="I38" s="143">
        <v>5378</v>
      </c>
      <c r="J38" s="141"/>
      <c r="K38" s="142"/>
      <c r="L38" s="143">
        <v>5471</v>
      </c>
      <c r="M38" s="141"/>
      <c r="N38" s="142"/>
    </row>
    <row r="39" spans="1:14" ht="13.15" hidden="1" customHeight="1" x14ac:dyDescent="0.2">
      <c r="J39" s="141"/>
      <c r="K39" s="142"/>
      <c r="M39" s="141"/>
      <c r="N39" s="142"/>
    </row>
    <row r="40" spans="1:14" ht="13.15" hidden="1" customHeight="1" x14ac:dyDescent="0.2">
      <c r="A40" s="70" t="s">
        <v>43</v>
      </c>
      <c r="B40" s="70"/>
    </row>
    <row r="41" spans="1:14" ht="29.25" hidden="1" customHeight="1" x14ac:dyDescent="0.2">
      <c r="A41" s="159" t="s">
        <v>40</v>
      </c>
      <c r="B41" s="159"/>
      <c r="C41" s="146" t="s">
        <v>37</v>
      </c>
      <c r="D41" s="535" t="s">
        <v>36</v>
      </c>
      <c r="E41" s="535"/>
      <c r="F41" s="535"/>
      <c r="G41" s="535"/>
      <c r="H41" s="535"/>
      <c r="I41" s="535"/>
    </row>
    <row r="42" spans="1:14" ht="13.15" hidden="1" customHeight="1" x14ac:dyDescent="0.2"/>
    <row r="43" spans="1:14" ht="35.25" hidden="1" customHeight="1" x14ac:dyDescent="0.2">
      <c r="A43" s="146" t="s">
        <v>40</v>
      </c>
      <c r="B43" s="146"/>
      <c r="C43" s="146" t="s">
        <v>38</v>
      </c>
      <c r="D43" s="534" t="s">
        <v>39</v>
      </c>
      <c r="E43" s="534"/>
      <c r="F43" s="534"/>
      <c r="G43" s="534"/>
      <c r="H43" s="534"/>
      <c r="I43" s="534"/>
      <c r="J43" s="141"/>
      <c r="K43" s="142"/>
      <c r="M43" s="141"/>
      <c r="N43" s="142"/>
    </row>
    <row r="44" spans="1:14" ht="13.15" hidden="1" customHeight="1" x14ac:dyDescent="0.2"/>
  </sheetData>
  <mergeCells count="19">
    <mergeCell ref="D41:I41"/>
    <mergeCell ref="D43:I43"/>
    <mergeCell ref="J2:K2"/>
    <mergeCell ref="G2:H2"/>
    <mergeCell ref="D2:E2"/>
    <mergeCell ref="G12:H12"/>
    <mergeCell ref="G11:H11"/>
    <mergeCell ref="G10:H10"/>
    <mergeCell ref="G13:H13"/>
    <mergeCell ref="G14:H14"/>
    <mergeCell ref="M14:N14"/>
    <mergeCell ref="G15:H15"/>
    <mergeCell ref="M15:N15"/>
    <mergeCell ref="M2:N2"/>
    <mergeCell ref="D33:I33"/>
    <mergeCell ref="M12:N12"/>
    <mergeCell ref="M11:N11"/>
    <mergeCell ref="M10:N10"/>
    <mergeCell ref="M13:N13"/>
  </mergeCells>
  <pageMargins left="0.25" right="0.25" top="0.5" bottom="0.5" header="0.3" footer="0.3"/>
  <pageSetup scale="80" orientation="landscape" r:id="rId1"/>
  <headerFooter>
    <oddFooter>&amp;L&amp;"Arial,Italic"&amp;9Division of School Business
NC Department of Public Instruction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46"/>
  <sheetViews>
    <sheetView topLeftCell="A4" workbookViewId="0">
      <selection activeCell="D4" sqref="D4"/>
    </sheetView>
  </sheetViews>
  <sheetFormatPr defaultRowHeight="12.75" x14ac:dyDescent="0.2"/>
  <cols>
    <col min="7" max="7" width="9.140625" style="60"/>
    <col min="9" max="9" width="8.85546875" style="364" hidden="1" customWidth="1"/>
  </cols>
  <sheetData>
    <row r="1" spans="1:10" x14ac:dyDescent="0.2">
      <c r="A1" s="154" t="s">
        <v>327</v>
      </c>
      <c r="C1" s="60"/>
    </row>
    <row r="2" spans="1:10" ht="18" x14ac:dyDescent="0.25">
      <c r="A2" s="154" t="s">
        <v>100</v>
      </c>
      <c r="C2" s="390"/>
    </row>
    <row r="3" spans="1:10" x14ac:dyDescent="0.2">
      <c r="A3" s="187"/>
      <c r="C3" s="60"/>
    </row>
    <row r="4" spans="1:10" ht="75" x14ac:dyDescent="0.25">
      <c r="A4" s="188" t="s">
        <v>47</v>
      </c>
      <c r="B4" s="393" t="s">
        <v>101</v>
      </c>
      <c r="C4" s="188" t="s">
        <v>46</v>
      </c>
      <c r="D4" s="393" t="s">
        <v>342</v>
      </c>
      <c r="E4" s="188" t="s">
        <v>48</v>
      </c>
      <c r="F4" s="188" t="s">
        <v>51</v>
      </c>
      <c r="I4" s="365"/>
      <c r="J4" s="70"/>
    </row>
    <row r="5" spans="1:10" ht="15" x14ac:dyDescent="0.25">
      <c r="A5" s="189">
        <v>0</v>
      </c>
      <c r="B5" s="191">
        <v>35000</v>
      </c>
      <c r="C5" s="190">
        <f t="shared" ref="C5:C42" si="0">D5-B5</f>
        <v>0</v>
      </c>
      <c r="D5" s="191">
        <v>35000</v>
      </c>
      <c r="E5" s="191"/>
      <c r="F5" s="245"/>
      <c r="I5" s="366"/>
    </row>
    <row r="6" spans="1:10" ht="15" x14ac:dyDescent="0.25">
      <c r="A6" s="192">
        <v>1</v>
      </c>
      <c r="B6" s="194">
        <v>35750</v>
      </c>
      <c r="C6" s="193">
        <f t="shared" si="0"/>
        <v>250</v>
      </c>
      <c r="D6" s="194">
        <v>36000</v>
      </c>
      <c r="E6" s="194">
        <f>D6-B5</f>
        <v>1000</v>
      </c>
      <c r="F6" s="362">
        <f>E6/B5</f>
        <v>2.8571428571428571E-2</v>
      </c>
      <c r="I6" s="367"/>
    </row>
    <row r="7" spans="1:10" ht="15" x14ac:dyDescent="0.25">
      <c r="A7" s="192">
        <v>2</v>
      </c>
      <c r="B7" s="194">
        <v>36000</v>
      </c>
      <c r="C7" s="193">
        <f>D7-B7</f>
        <v>300</v>
      </c>
      <c r="D7" s="194">
        <v>36300</v>
      </c>
      <c r="E7" s="194">
        <f t="shared" ref="E7:E42" si="1">D7-B6</f>
        <v>550</v>
      </c>
      <c r="F7" s="362">
        <f t="shared" ref="F7:F42" si="2">E7/B6</f>
        <v>1.5384615384615385E-2</v>
      </c>
      <c r="I7" s="367"/>
    </row>
    <row r="8" spans="1:10" ht="15" x14ac:dyDescent="0.25">
      <c r="A8" s="192">
        <v>3</v>
      </c>
      <c r="B8" s="194">
        <v>36250</v>
      </c>
      <c r="C8" s="193">
        <f t="shared" si="0"/>
        <v>1050</v>
      </c>
      <c r="D8" s="194">
        <v>37300</v>
      </c>
      <c r="E8" s="194">
        <f t="shared" si="1"/>
        <v>1300</v>
      </c>
      <c r="F8" s="362">
        <f t="shared" si="2"/>
        <v>3.6111111111111108E-2</v>
      </c>
      <c r="I8" s="367"/>
    </row>
    <row r="9" spans="1:10" ht="15" x14ac:dyDescent="0.25">
      <c r="A9" s="192">
        <v>4</v>
      </c>
      <c r="B9" s="194">
        <v>36750</v>
      </c>
      <c r="C9" s="193">
        <f t="shared" si="0"/>
        <v>550</v>
      </c>
      <c r="D9" s="194">
        <v>37300</v>
      </c>
      <c r="E9" s="194">
        <f t="shared" si="1"/>
        <v>1050</v>
      </c>
      <c r="F9" s="362">
        <f t="shared" si="2"/>
        <v>2.8965517241379312E-2</v>
      </c>
      <c r="I9" s="367"/>
    </row>
    <row r="10" spans="1:10" ht="15" x14ac:dyDescent="0.25">
      <c r="A10" s="192">
        <v>5</v>
      </c>
      <c r="B10" s="194">
        <v>37250</v>
      </c>
      <c r="C10" s="193">
        <f t="shared" si="0"/>
        <v>1050</v>
      </c>
      <c r="D10" s="194">
        <v>38300</v>
      </c>
      <c r="E10" s="194">
        <f t="shared" si="1"/>
        <v>1550</v>
      </c>
      <c r="F10" s="362">
        <f t="shared" si="2"/>
        <v>4.2176870748299317E-2</v>
      </c>
      <c r="I10" s="367"/>
    </row>
    <row r="11" spans="1:10" ht="15" x14ac:dyDescent="0.25">
      <c r="A11" s="192">
        <v>6</v>
      </c>
      <c r="B11" s="194">
        <v>38000</v>
      </c>
      <c r="C11" s="193">
        <f t="shared" si="0"/>
        <v>300</v>
      </c>
      <c r="D11" s="194">
        <v>38300</v>
      </c>
      <c r="E11" s="194">
        <f t="shared" si="1"/>
        <v>1050</v>
      </c>
      <c r="F11" s="362">
        <f t="shared" si="2"/>
        <v>2.8187919463087248E-2</v>
      </c>
      <c r="I11" s="367"/>
    </row>
    <row r="12" spans="1:10" ht="15" x14ac:dyDescent="0.25">
      <c r="A12" s="192">
        <v>7</v>
      </c>
      <c r="B12" s="194">
        <v>38500</v>
      </c>
      <c r="C12" s="193">
        <f t="shared" si="0"/>
        <v>800</v>
      </c>
      <c r="D12" s="194">
        <v>39300</v>
      </c>
      <c r="E12" s="194">
        <f t="shared" si="1"/>
        <v>1300</v>
      </c>
      <c r="F12" s="362">
        <f t="shared" si="2"/>
        <v>3.4210526315789476E-2</v>
      </c>
      <c r="I12" s="367"/>
    </row>
    <row r="13" spans="1:10" ht="15" x14ac:dyDescent="0.25">
      <c r="A13" s="192">
        <v>8</v>
      </c>
      <c r="B13" s="194">
        <v>39000</v>
      </c>
      <c r="C13" s="193">
        <f t="shared" si="0"/>
        <v>300</v>
      </c>
      <c r="D13" s="194">
        <v>39300</v>
      </c>
      <c r="E13" s="194">
        <f t="shared" si="1"/>
        <v>800</v>
      </c>
      <c r="F13" s="362">
        <f t="shared" si="2"/>
        <v>2.0779220779220779E-2</v>
      </c>
      <c r="I13" s="367"/>
    </row>
    <row r="14" spans="1:10" ht="15" x14ac:dyDescent="0.25">
      <c r="A14" s="192">
        <v>9</v>
      </c>
      <c r="B14" s="194">
        <v>39500</v>
      </c>
      <c r="C14" s="193">
        <f t="shared" si="0"/>
        <v>1050</v>
      </c>
      <c r="D14" s="194">
        <v>40550</v>
      </c>
      <c r="E14" s="194">
        <f t="shared" si="1"/>
        <v>1550</v>
      </c>
      <c r="F14" s="362">
        <f t="shared" si="2"/>
        <v>3.9743589743589741E-2</v>
      </c>
      <c r="I14" s="367"/>
    </row>
    <row r="15" spans="1:10" ht="15" x14ac:dyDescent="0.25">
      <c r="A15" s="192">
        <v>10</v>
      </c>
      <c r="B15" s="194">
        <v>40250</v>
      </c>
      <c r="C15" s="193">
        <f t="shared" si="0"/>
        <v>300</v>
      </c>
      <c r="D15" s="194">
        <v>40550</v>
      </c>
      <c r="E15" s="194">
        <f t="shared" si="1"/>
        <v>1050</v>
      </c>
      <c r="F15" s="362">
        <f t="shared" si="2"/>
        <v>2.6582278481012658E-2</v>
      </c>
      <c r="I15" s="367"/>
    </row>
    <row r="16" spans="1:10" ht="15" x14ac:dyDescent="0.25">
      <c r="A16" s="192">
        <v>11</v>
      </c>
      <c r="B16" s="194">
        <v>41000</v>
      </c>
      <c r="C16" s="193">
        <f t="shared" si="0"/>
        <v>1050</v>
      </c>
      <c r="D16" s="194">
        <v>42050</v>
      </c>
      <c r="E16" s="194">
        <f t="shared" si="1"/>
        <v>1800</v>
      </c>
      <c r="F16" s="362">
        <f t="shared" si="2"/>
        <v>4.472049689440994E-2</v>
      </c>
      <c r="I16" s="367"/>
    </row>
    <row r="17" spans="1:9" ht="15" x14ac:dyDescent="0.25">
      <c r="A17" s="192">
        <v>12</v>
      </c>
      <c r="B17" s="194">
        <v>41750</v>
      </c>
      <c r="C17" s="193">
        <f t="shared" si="0"/>
        <v>300</v>
      </c>
      <c r="D17" s="194">
        <v>42050</v>
      </c>
      <c r="E17" s="194">
        <f t="shared" si="1"/>
        <v>1050</v>
      </c>
      <c r="F17" s="362">
        <f t="shared" si="2"/>
        <v>2.5609756097560974E-2</v>
      </c>
      <c r="I17" s="367"/>
    </row>
    <row r="18" spans="1:9" ht="15" x14ac:dyDescent="0.25">
      <c r="A18" s="192">
        <v>13</v>
      </c>
      <c r="B18" s="194">
        <v>42500</v>
      </c>
      <c r="C18" s="193">
        <f t="shared" si="0"/>
        <v>1050</v>
      </c>
      <c r="D18" s="194">
        <v>43550</v>
      </c>
      <c r="E18" s="194">
        <f t="shared" si="1"/>
        <v>1800</v>
      </c>
      <c r="F18" s="362">
        <f t="shared" si="2"/>
        <v>4.3113772455089822E-2</v>
      </c>
      <c r="I18" s="367"/>
    </row>
    <row r="19" spans="1:9" ht="15" x14ac:dyDescent="0.25">
      <c r="A19" s="192">
        <v>14</v>
      </c>
      <c r="B19" s="194">
        <v>43250</v>
      </c>
      <c r="C19" s="193">
        <f t="shared" si="0"/>
        <v>300</v>
      </c>
      <c r="D19" s="194">
        <v>43550</v>
      </c>
      <c r="E19" s="194">
        <f t="shared" si="1"/>
        <v>1050</v>
      </c>
      <c r="F19" s="362">
        <f t="shared" si="2"/>
        <v>2.4705882352941175E-2</v>
      </c>
      <c r="I19" s="367"/>
    </row>
    <row r="20" spans="1:9" ht="15" x14ac:dyDescent="0.25">
      <c r="A20" s="192">
        <v>15</v>
      </c>
      <c r="B20" s="194">
        <v>45250</v>
      </c>
      <c r="C20" s="193">
        <f t="shared" si="0"/>
        <v>300</v>
      </c>
      <c r="D20" s="194">
        <v>45550</v>
      </c>
      <c r="E20" s="194">
        <f t="shared" si="1"/>
        <v>2300</v>
      </c>
      <c r="F20" s="362">
        <f t="shared" si="2"/>
        <v>5.3179190751445088E-2</v>
      </c>
      <c r="I20" s="367"/>
    </row>
    <row r="21" spans="1:9" ht="15" x14ac:dyDescent="0.25">
      <c r="A21" s="192">
        <v>16</v>
      </c>
      <c r="B21" s="194">
        <v>45250</v>
      </c>
      <c r="C21" s="193">
        <f t="shared" si="0"/>
        <v>1050</v>
      </c>
      <c r="D21" s="194">
        <v>46300</v>
      </c>
      <c r="E21" s="194">
        <f t="shared" si="1"/>
        <v>1050</v>
      </c>
      <c r="F21" s="362">
        <f t="shared" si="2"/>
        <v>2.3204419889502764E-2</v>
      </c>
      <c r="I21" s="367"/>
    </row>
    <row r="22" spans="1:9" ht="15" x14ac:dyDescent="0.25">
      <c r="A22" s="192">
        <v>17</v>
      </c>
      <c r="B22" s="194">
        <v>45250</v>
      </c>
      <c r="C22" s="193">
        <f t="shared" si="0"/>
        <v>2050</v>
      </c>
      <c r="D22" s="194">
        <v>47300</v>
      </c>
      <c r="E22" s="194">
        <f t="shared" si="1"/>
        <v>2050</v>
      </c>
      <c r="F22" s="362">
        <f t="shared" si="2"/>
        <v>4.5303867403314914E-2</v>
      </c>
      <c r="I22" s="367"/>
    </row>
    <row r="23" spans="1:9" ht="15" x14ac:dyDescent="0.25">
      <c r="A23" s="192">
        <v>18</v>
      </c>
      <c r="B23" s="194">
        <v>45250</v>
      </c>
      <c r="C23" s="193">
        <f t="shared" si="0"/>
        <v>2050</v>
      </c>
      <c r="D23" s="194">
        <v>47300</v>
      </c>
      <c r="E23" s="194">
        <f t="shared" si="1"/>
        <v>2050</v>
      </c>
      <c r="F23" s="362">
        <f t="shared" si="2"/>
        <v>4.5303867403314914E-2</v>
      </c>
      <c r="I23" s="367"/>
    </row>
    <row r="24" spans="1:9" ht="15" x14ac:dyDescent="0.25">
      <c r="A24" s="192">
        <v>19</v>
      </c>
      <c r="B24" s="194">
        <v>45250</v>
      </c>
      <c r="C24" s="193">
        <f t="shared" si="0"/>
        <v>3050</v>
      </c>
      <c r="D24" s="194">
        <v>48300</v>
      </c>
      <c r="E24" s="194">
        <f t="shared" si="1"/>
        <v>3050</v>
      </c>
      <c r="F24" s="362">
        <f t="shared" si="2"/>
        <v>6.7403314917127075E-2</v>
      </c>
      <c r="I24" s="367"/>
    </row>
    <row r="25" spans="1:9" ht="15" x14ac:dyDescent="0.25">
      <c r="A25" s="192">
        <v>20</v>
      </c>
      <c r="B25" s="194">
        <v>48000</v>
      </c>
      <c r="C25" s="193">
        <f t="shared" si="0"/>
        <v>300</v>
      </c>
      <c r="D25" s="194">
        <v>48300</v>
      </c>
      <c r="E25" s="194">
        <f t="shared" si="1"/>
        <v>3050</v>
      </c>
      <c r="F25" s="362">
        <f t="shared" si="2"/>
        <v>6.7403314917127075E-2</v>
      </c>
      <c r="I25" s="367"/>
    </row>
    <row r="26" spans="1:9" ht="15" x14ac:dyDescent="0.25">
      <c r="A26" s="192">
        <v>21</v>
      </c>
      <c r="B26" s="194">
        <v>48000</v>
      </c>
      <c r="C26" s="193">
        <f t="shared" si="0"/>
        <v>1300</v>
      </c>
      <c r="D26" s="194">
        <v>49300</v>
      </c>
      <c r="E26" s="194">
        <f t="shared" si="1"/>
        <v>1300</v>
      </c>
      <c r="F26" s="362">
        <f t="shared" si="2"/>
        <v>2.7083333333333334E-2</v>
      </c>
      <c r="I26" s="367"/>
    </row>
    <row r="27" spans="1:9" ht="15" x14ac:dyDescent="0.25">
      <c r="A27" s="192">
        <v>22</v>
      </c>
      <c r="B27" s="194">
        <v>48000</v>
      </c>
      <c r="C27" s="193">
        <f t="shared" si="0"/>
        <v>1300</v>
      </c>
      <c r="D27" s="194">
        <v>49300</v>
      </c>
      <c r="E27" s="194">
        <f>D27-B26</f>
        <v>1300</v>
      </c>
      <c r="F27" s="362">
        <f t="shared" si="2"/>
        <v>2.7083333333333334E-2</v>
      </c>
      <c r="I27" s="367"/>
    </row>
    <row r="28" spans="1:9" ht="15" x14ac:dyDescent="0.25">
      <c r="A28" s="192">
        <v>23</v>
      </c>
      <c r="B28" s="194">
        <v>48000</v>
      </c>
      <c r="C28" s="193">
        <f t="shared" si="0"/>
        <v>2000</v>
      </c>
      <c r="D28" s="194">
        <v>50000</v>
      </c>
      <c r="E28" s="194">
        <f t="shared" si="1"/>
        <v>2000</v>
      </c>
      <c r="F28" s="362">
        <f t="shared" si="2"/>
        <v>4.1666666666666664E-2</v>
      </c>
      <c r="I28" s="367"/>
    </row>
    <row r="29" spans="1:9" ht="15" x14ac:dyDescent="0.25">
      <c r="A29" s="192">
        <v>24</v>
      </c>
      <c r="B29" s="194">
        <v>48000</v>
      </c>
      <c r="C29" s="193">
        <f t="shared" si="0"/>
        <v>2000</v>
      </c>
      <c r="D29" s="194">
        <v>50000</v>
      </c>
      <c r="E29" s="194">
        <f t="shared" si="1"/>
        <v>2000</v>
      </c>
      <c r="F29" s="362">
        <f t="shared" si="2"/>
        <v>4.1666666666666664E-2</v>
      </c>
      <c r="I29" s="367"/>
    </row>
    <row r="30" spans="1:9" ht="15" x14ac:dyDescent="0.25">
      <c r="A30" s="192">
        <v>25</v>
      </c>
      <c r="B30" s="194">
        <v>51000</v>
      </c>
      <c r="C30" s="193">
        <f t="shared" si="0"/>
        <v>300</v>
      </c>
      <c r="D30" s="194">
        <v>51300</v>
      </c>
      <c r="E30" s="194">
        <f>D30-B29</f>
        <v>3300</v>
      </c>
      <c r="F30" s="362">
        <f>E30/B29</f>
        <v>6.8750000000000006E-2</v>
      </c>
      <c r="I30" s="367"/>
    </row>
    <row r="31" spans="1:9" ht="15" x14ac:dyDescent="0.25">
      <c r="A31" s="192">
        <v>26</v>
      </c>
      <c r="B31" s="194">
        <v>51000</v>
      </c>
      <c r="C31" s="193">
        <f t="shared" si="0"/>
        <v>300</v>
      </c>
      <c r="D31" s="194">
        <v>51300</v>
      </c>
      <c r="E31" s="194">
        <f t="shared" si="1"/>
        <v>300</v>
      </c>
      <c r="F31" s="362">
        <f t="shared" si="2"/>
        <v>5.8823529411764705E-3</v>
      </c>
      <c r="I31" s="367"/>
    </row>
    <row r="32" spans="1:9" ht="15" x14ac:dyDescent="0.25">
      <c r="A32" s="192">
        <v>27</v>
      </c>
      <c r="B32" s="194">
        <v>51000</v>
      </c>
      <c r="C32" s="193">
        <f t="shared" si="0"/>
        <v>300</v>
      </c>
      <c r="D32" s="194">
        <v>51300</v>
      </c>
      <c r="E32" s="194">
        <f t="shared" si="1"/>
        <v>300</v>
      </c>
      <c r="F32" s="362">
        <f t="shared" si="2"/>
        <v>5.8823529411764705E-3</v>
      </c>
      <c r="I32" s="367"/>
    </row>
    <row r="33" spans="1:9" ht="15" x14ac:dyDescent="0.25">
      <c r="A33" s="192">
        <v>28</v>
      </c>
      <c r="B33" s="194">
        <v>51000</v>
      </c>
      <c r="C33" s="193">
        <f t="shared" si="0"/>
        <v>300</v>
      </c>
      <c r="D33" s="194">
        <v>51300</v>
      </c>
      <c r="E33" s="194">
        <f t="shared" si="1"/>
        <v>300</v>
      </c>
      <c r="F33" s="362">
        <f t="shared" si="2"/>
        <v>5.8823529411764705E-3</v>
      </c>
      <c r="I33" s="367"/>
    </row>
    <row r="34" spans="1:9" ht="15" x14ac:dyDescent="0.25">
      <c r="A34" s="192">
        <v>29</v>
      </c>
      <c r="B34" s="194">
        <v>51000</v>
      </c>
      <c r="C34" s="193">
        <f t="shared" si="0"/>
        <v>300</v>
      </c>
      <c r="D34" s="194">
        <v>51300</v>
      </c>
      <c r="E34" s="194">
        <f t="shared" si="1"/>
        <v>300</v>
      </c>
      <c r="F34" s="362">
        <f t="shared" si="2"/>
        <v>5.8823529411764705E-3</v>
      </c>
      <c r="I34" s="367"/>
    </row>
    <row r="35" spans="1:9" ht="15" x14ac:dyDescent="0.25">
      <c r="A35" s="192">
        <v>30</v>
      </c>
      <c r="B35" s="194">
        <v>51000</v>
      </c>
      <c r="C35" s="193">
        <f t="shared" si="0"/>
        <v>300</v>
      </c>
      <c r="D35" s="194">
        <v>51300</v>
      </c>
      <c r="E35" s="194">
        <f t="shared" si="1"/>
        <v>300</v>
      </c>
      <c r="F35" s="362">
        <f t="shared" si="2"/>
        <v>5.8823529411764705E-3</v>
      </c>
      <c r="I35" s="367"/>
    </row>
    <row r="36" spans="1:9" ht="15" x14ac:dyDescent="0.25">
      <c r="A36" s="192">
        <v>31</v>
      </c>
      <c r="B36" s="194">
        <v>51000</v>
      </c>
      <c r="C36" s="193">
        <f t="shared" si="0"/>
        <v>300</v>
      </c>
      <c r="D36" s="194">
        <v>51300</v>
      </c>
      <c r="E36" s="194">
        <f t="shared" si="1"/>
        <v>300</v>
      </c>
      <c r="F36" s="362">
        <f t="shared" si="2"/>
        <v>5.8823529411764705E-3</v>
      </c>
      <c r="I36" s="367"/>
    </row>
    <row r="37" spans="1:9" ht="15" x14ac:dyDescent="0.25">
      <c r="A37" s="192">
        <v>32</v>
      </c>
      <c r="B37" s="194">
        <v>51000</v>
      </c>
      <c r="C37" s="193">
        <f t="shared" si="0"/>
        <v>300</v>
      </c>
      <c r="D37" s="194">
        <v>51300</v>
      </c>
      <c r="E37" s="194">
        <f t="shared" si="1"/>
        <v>300</v>
      </c>
      <c r="F37" s="362">
        <f t="shared" si="2"/>
        <v>5.8823529411764705E-3</v>
      </c>
      <c r="I37" s="367"/>
    </row>
    <row r="38" spans="1:9" ht="15" x14ac:dyDescent="0.25">
      <c r="A38" s="192">
        <v>33</v>
      </c>
      <c r="B38" s="194">
        <v>51000</v>
      </c>
      <c r="C38" s="193">
        <f t="shared" si="0"/>
        <v>300</v>
      </c>
      <c r="D38" s="194">
        <v>51300</v>
      </c>
      <c r="E38" s="194">
        <f t="shared" si="1"/>
        <v>300</v>
      </c>
      <c r="F38" s="362">
        <f t="shared" si="2"/>
        <v>5.8823529411764705E-3</v>
      </c>
      <c r="I38" s="367"/>
    </row>
    <row r="39" spans="1:9" ht="15" x14ac:dyDescent="0.25">
      <c r="A39" s="192">
        <v>34</v>
      </c>
      <c r="B39" s="194">
        <v>51000</v>
      </c>
      <c r="C39" s="193">
        <f t="shared" si="0"/>
        <v>300</v>
      </c>
      <c r="D39" s="194">
        <v>51300</v>
      </c>
      <c r="E39" s="194">
        <f t="shared" si="1"/>
        <v>300</v>
      </c>
      <c r="F39" s="362">
        <f>E39/B38</f>
        <v>5.8823529411764705E-3</v>
      </c>
      <c r="I39" s="367"/>
    </row>
    <row r="40" spans="1:9" ht="15" x14ac:dyDescent="0.25">
      <c r="A40" s="192">
        <v>35</v>
      </c>
      <c r="B40" s="194">
        <v>51000</v>
      </c>
      <c r="C40" s="193">
        <f t="shared" si="0"/>
        <v>300</v>
      </c>
      <c r="D40" s="194">
        <v>51300</v>
      </c>
      <c r="E40" s="194">
        <f t="shared" si="1"/>
        <v>300</v>
      </c>
      <c r="F40" s="362">
        <f t="shared" si="2"/>
        <v>5.8823529411764705E-3</v>
      </c>
      <c r="I40" s="367"/>
    </row>
    <row r="41" spans="1:9" ht="15" x14ac:dyDescent="0.25">
      <c r="A41" s="192">
        <v>36</v>
      </c>
      <c r="B41" s="194">
        <v>51000</v>
      </c>
      <c r="C41" s="193">
        <f t="shared" si="0"/>
        <v>300</v>
      </c>
      <c r="D41" s="194">
        <v>51300</v>
      </c>
      <c r="E41" s="194">
        <f t="shared" si="1"/>
        <v>300</v>
      </c>
      <c r="F41" s="362">
        <f t="shared" si="2"/>
        <v>5.8823529411764705E-3</v>
      </c>
      <c r="I41" s="367"/>
    </row>
    <row r="42" spans="1:9" ht="15" x14ac:dyDescent="0.25">
      <c r="A42" s="197">
        <v>37</v>
      </c>
      <c r="B42" s="198">
        <v>51000</v>
      </c>
      <c r="C42" s="199">
        <f t="shared" si="0"/>
        <v>300</v>
      </c>
      <c r="D42" s="198">
        <v>51300</v>
      </c>
      <c r="E42" s="199">
        <f t="shared" si="1"/>
        <v>300</v>
      </c>
      <c r="F42" s="363">
        <f t="shared" si="2"/>
        <v>5.8823529411764705E-3</v>
      </c>
      <c r="I42" s="368"/>
    </row>
    <row r="45" spans="1:9" x14ac:dyDescent="0.2">
      <c r="A45" s="70"/>
    </row>
    <row r="46" spans="1:9" x14ac:dyDescent="0.2">
      <c r="A46" s="70"/>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1"/>
  <sheetViews>
    <sheetView workbookViewId="0">
      <selection activeCell="C14" sqref="C14:G14"/>
    </sheetView>
  </sheetViews>
  <sheetFormatPr defaultRowHeight="12.75" x14ac:dyDescent="0.2"/>
  <cols>
    <col min="1" max="1" width="5.85546875" customWidth="1"/>
    <col min="2" max="2" width="16.85546875" customWidth="1"/>
    <col min="3" max="3" width="11.42578125" customWidth="1"/>
    <col min="4" max="6" width="11.42578125" bestFit="1" customWidth="1"/>
    <col min="7" max="7" width="12.28515625" customWidth="1"/>
  </cols>
  <sheetData>
    <row r="1" spans="1:10" ht="18" x14ac:dyDescent="0.25">
      <c r="A1" s="381" t="s">
        <v>343</v>
      </c>
      <c r="B1" s="381"/>
      <c r="C1" s="174"/>
      <c r="D1" s="390"/>
      <c r="E1" s="408"/>
      <c r="F1" s="408"/>
      <c r="G1" s="408"/>
      <c r="H1" s="408"/>
      <c r="I1" s="408"/>
      <c r="J1" s="408"/>
    </row>
    <row r="2" spans="1:10" x14ac:dyDescent="0.2">
      <c r="A2" s="266"/>
      <c r="B2" s="266"/>
      <c r="C2" s="183"/>
      <c r="D2" s="146"/>
      <c r="E2" s="152"/>
      <c r="F2" s="149"/>
      <c r="H2" s="147"/>
      <c r="I2" s="143"/>
    </row>
    <row r="3" spans="1:10" ht="25.5" x14ac:dyDescent="0.2">
      <c r="A3" s="266"/>
      <c r="B3" s="266"/>
      <c r="C3" s="383" t="s">
        <v>130</v>
      </c>
      <c r="D3" s="383" t="s">
        <v>120</v>
      </c>
      <c r="E3" s="384" t="s">
        <v>123</v>
      </c>
      <c r="F3" s="384" t="s">
        <v>124</v>
      </c>
      <c r="G3" s="379"/>
      <c r="H3" s="379"/>
      <c r="I3" s="379"/>
      <c r="J3" s="379"/>
    </row>
    <row r="4" spans="1:10" x14ac:dyDescent="0.2">
      <c r="C4" s="385" t="s">
        <v>125</v>
      </c>
      <c r="D4" s="386">
        <v>61751</v>
      </c>
      <c r="E4" s="386">
        <v>67926</v>
      </c>
      <c r="F4" s="386">
        <v>74101</v>
      </c>
    </row>
    <row r="5" spans="1:10" x14ac:dyDescent="0.2">
      <c r="C5" s="385" t="s">
        <v>126</v>
      </c>
      <c r="D5" s="386">
        <v>64839</v>
      </c>
      <c r="E5" s="386">
        <v>71322</v>
      </c>
      <c r="F5" s="386">
        <v>77806</v>
      </c>
    </row>
    <row r="6" spans="1:10" x14ac:dyDescent="0.2">
      <c r="C6" s="385" t="s">
        <v>128</v>
      </c>
      <c r="D6" s="386">
        <v>67926</v>
      </c>
      <c r="E6" s="386">
        <v>74719</v>
      </c>
      <c r="F6" s="386">
        <v>81511</v>
      </c>
    </row>
    <row r="7" spans="1:10" x14ac:dyDescent="0.2">
      <c r="C7" s="385" t="s">
        <v>129</v>
      </c>
      <c r="D7" s="386">
        <v>71014</v>
      </c>
      <c r="E7" s="386">
        <v>78115</v>
      </c>
      <c r="F7" s="386">
        <v>85216</v>
      </c>
    </row>
    <row r="8" spans="1:10" x14ac:dyDescent="0.2">
      <c r="C8" s="385" t="s">
        <v>127</v>
      </c>
      <c r="D8" s="386">
        <v>74101</v>
      </c>
      <c r="E8" s="386">
        <v>81511</v>
      </c>
      <c r="F8" s="386">
        <v>88921</v>
      </c>
    </row>
    <row r="10" spans="1:10" x14ac:dyDescent="0.2">
      <c r="A10" s="159" t="s">
        <v>139</v>
      </c>
      <c r="B10" s="159"/>
    </row>
    <row r="11" spans="1:10" x14ac:dyDescent="0.2">
      <c r="B11" s="70" t="s">
        <v>122</v>
      </c>
      <c r="C11" s="70" t="s">
        <v>131</v>
      </c>
    </row>
    <row r="12" spans="1:10" x14ac:dyDescent="0.2">
      <c r="B12" s="70" t="s">
        <v>132</v>
      </c>
      <c r="C12" s="70" t="s">
        <v>137</v>
      </c>
    </row>
    <row r="14" spans="1:10" ht="25.9" customHeight="1" x14ac:dyDescent="0.2">
      <c r="B14" s="70" t="s">
        <v>124</v>
      </c>
      <c r="C14" s="529" t="s">
        <v>133</v>
      </c>
      <c r="D14" s="529"/>
      <c r="E14" s="529"/>
      <c r="F14" s="529"/>
      <c r="G14" s="529"/>
    </row>
    <row r="15" spans="1:10" x14ac:dyDescent="0.2">
      <c r="B15" s="70"/>
      <c r="C15" s="70"/>
    </row>
    <row r="16" spans="1:10" ht="27" customHeight="1" x14ac:dyDescent="0.2">
      <c r="B16" s="70" t="s">
        <v>123</v>
      </c>
      <c r="C16" s="529" t="s">
        <v>134</v>
      </c>
      <c r="D16" s="529"/>
      <c r="E16" s="529"/>
      <c r="F16" s="529"/>
      <c r="G16" s="529"/>
    </row>
    <row r="17" spans="1:12" x14ac:dyDescent="0.2">
      <c r="C17" s="70" t="s">
        <v>135</v>
      </c>
    </row>
    <row r="18" spans="1:12" ht="27" customHeight="1" x14ac:dyDescent="0.2">
      <c r="C18" s="529" t="s">
        <v>136</v>
      </c>
      <c r="D18" s="529"/>
      <c r="E18" s="529"/>
      <c r="F18" s="529"/>
      <c r="G18" s="529"/>
    </row>
    <row r="19" spans="1:12" x14ac:dyDescent="0.2">
      <c r="C19" s="70" t="s">
        <v>135</v>
      </c>
    </row>
    <row r="20" spans="1:12" ht="27" customHeight="1" x14ac:dyDescent="0.2">
      <c r="C20" s="536" t="s">
        <v>328</v>
      </c>
      <c r="D20" s="536"/>
      <c r="E20" s="536"/>
      <c r="F20" s="536"/>
      <c r="G20" s="536"/>
    </row>
    <row r="21" spans="1:12" ht="27" customHeight="1" x14ac:dyDescent="0.2">
      <c r="C21" s="467"/>
      <c r="D21" s="467"/>
      <c r="E21" s="467"/>
      <c r="F21" s="467"/>
      <c r="G21" s="467"/>
    </row>
    <row r="22" spans="1:12" ht="25.9" customHeight="1" x14ac:dyDescent="0.2">
      <c r="B22" s="70" t="s">
        <v>120</v>
      </c>
      <c r="C22" s="536" t="s">
        <v>329</v>
      </c>
      <c r="D22" s="536"/>
      <c r="E22" s="536"/>
      <c r="F22" s="536"/>
      <c r="G22" s="536"/>
    </row>
    <row r="23" spans="1:12" x14ac:dyDescent="0.2">
      <c r="B23" s="70"/>
      <c r="C23" s="467" t="s">
        <v>135</v>
      </c>
      <c r="D23" s="467"/>
      <c r="E23" s="467"/>
      <c r="F23" s="467"/>
      <c r="G23" s="467"/>
    </row>
    <row r="24" spans="1:12" ht="27" customHeight="1" x14ac:dyDescent="0.2">
      <c r="C24" s="536" t="s">
        <v>330</v>
      </c>
      <c r="D24" s="536"/>
      <c r="E24" s="536"/>
      <c r="F24" s="536"/>
      <c r="G24" s="536"/>
    </row>
    <row r="26" spans="1:12" x14ac:dyDescent="0.2">
      <c r="A26" s="159" t="s">
        <v>140</v>
      </c>
      <c r="B26" s="159"/>
      <c r="C26" s="70" t="s">
        <v>138</v>
      </c>
    </row>
    <row r="28" spans="1:12" ht="27" customHeight="1" x14ac:dyDescent="0.25">
      <c r="A28" s="159" t="s">
        <v>160</v>
      </c>
      <c r="C28" s="529" t="s">
        <v>185</v>
      </c>
      <c r="D28" s="529"/>
      <c r="E28" s="529"/>
      <c r="F28" s="529"/>
      <c r="G28" s="529"/>
      <c r="L28" s="394"/>
    </row>
    <row r="29" spans="1:12" x14ac:dyDescent="0.2">
      <c r="C29" s="70"/>
    </row>
    <row r="30" spans="1:12" x14ac:dyDescent="0.2">
      <c r="A30" s="159" t="s">
        <v>156</v>
      </c>
      <c r="B30" s="159"/>
      <c r="C30" s="70" t="s">
        <v>159</v>
      </c>
    </row>
    <row r="31" spans="1:12" x14ac:dyDescent="0.2">
      <c r="A31" s="159"/>
      <c r="B31" s="159"/>
      <c r="C31" s="70" t="s">
        <v>331</v>
      </c>
    </row>
    <row r="32" spans="1:12" x14ac:dyDescent="0.2">
      <c r="A32" s="159"/>
      <c r="B32" s="159"/>
      <c r="C32" s="70" t="s">
        <v>294</v>
      </c>
    </row>
    <row r="34" spans="1:7" x14ac:dyDescent="0.2">
      <c r="A34" s="159" t="s">
        <v>186</v>
      </c>
      <c r="C34" s="70" t="s">
        <v>187</v>
      </c>
    </row>
    <row r="36" spans="1:7" x14ac:dyDescent="0.2">
      <c r="A36" s="159" t="s">
        <v>146</v>
      </c>
      <c r="B36" s="159"/>
      <c r="C36" s="70" t="s">
        <v>332</v>
      </c>
    </row>
    <row r="37" spans="1:7" x14ac:dyDescent="0.2">
      <c r="C37" s="70" t="s">
        <v>184</v>
      </c>
    </row>
    <row r="38" spans="1:7" x14ac:dyDescent="0.2">
      <c r="B38" s="70" t="s">
        <v>141</v>
      </c>
      <c r="C38" s="143">
        <v>5000</v>
      </c>
    </row>
    <row r="39" spans="1:7" x14ac:dyDescent="0.2">
      <c r="B39" s="70" t="s">
        <v>142</v>
      </c>
      <c r="C39" s="143">
        <v>4000</v>
      </c>
    </row>
    <row r="40" spans="1:7" x14ac:dyDescent="0.2">
      <c r="B40" s="70" t="s">
        <v>143</v>
      </c>
      <c r="C40" s="143">
        <v>3000</v>
      </c>
    </row>
    <row r="41" spans="1:7" x14ac:dyDescent="0.2">
      <c r="B41" s="70" t="s">
        <v>144</v>
      </c>
      <c r="C41" s="143">
        <v>2000</v>
      </c>
    </row>
    <row r="42" spans="1:7" x14ac:dyDescent="0.2">
      <c r="B42" s="70" t="s">
        <v>145</v>
      </c>
      <c r="C42" s="143">
        <v>1000</v>
      </c>
    </row>
    <row r="44" spans="1:7" ht="29.45" customHeight="1" x14ac:dyDescent="0.2">
      <c r="A44" s="159" t="s">
        <v>147</v>
      </c>
      <c r="B44" s="159"/>
      <c r="C44" s="529" t="s">
        <v>157</v>
      </c>
      <c r="D44" s="529"/>
      <c r="E44" s="529"/>
      <c r="F44" s="529"/>
      <c r="G44" s="529"/>
    </row>
    <row r="45" spans="1:7" x14ac:dyDescent="0.2">
      <c r="B45" s="70" t="s">
        <v>148</v>
      </c>
    </row>
    <row r="46" spans="1:7" x14ac:dyDescent="0.2">
      <c r="B46" s="382" t="s">
        <v>150</v>
      </c>
      <c r="C46" s="143">
        <v>5000</v>
      </c>
    </row>
    <row r="47" spans="1:7" x14ac:dyDescent="0.2">
      <c r="B47" s="382" t="s">
        <v>151</v>
      </c>
      <c r="C47" s="143">
        <v>10000</v>
      </c>
      <c r="D47" s="70" t="s">
        <v>149</v>
      </c>
    </row>
    <row r="49" spans="2:2" x14ac:dyDescent="0.2">
      <c r="B49" s="70" t="s">
        <v>152</v>
      </c>
    </row>
    <row r="50" spans="2:2" x14ac:dyDescent="0.2">
      <c r="B50" s="70" t="s">
        <v>333</v>
      </c>
    </row>
    <row r="51" spans="2:2" x14ac:dyDescent="0.2">
      <c r="B51" s="70" t="s">
        <v>153</v>
      </c>
    </row>
  </sheetData>
  <mergeCells count="8">
    <mergeCell ref="C14:G14"/>
    <mergeCell ref="C16:G16"/>
    <mergeCell ref="C18:G18"/>
    <mergeCell ref="C28:G28"/>
    <mergeCell ref="C44:G44"/>
    <mergeCell ref="C20:G20"/>
    <mergeCell ref="C22:G22"/>
    <mergeCell ref="C24:G24"/>
  </mergeCells>
  <pageMargins left="0.7" right="0.7" top="0.75" bottom="0.75" header="0.3" footer="0.3"/>
  <pageSetup orientation="portrait" r:id="rId1"/>
  <headerFooter>
    <oddFooter>&amp;L&amp;"Arial,Italic"&amp;9Division of School Business
NC Department of Public Instruction</oddFooter>
  </headerFooter>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J56"/>
  <sheetViews>
    <sheetView workbookViewId="0">
      <selection activeCell="G12" sqref="G12"/>
    </sheetView>
  </sheetViews>
  <sheetFormatPr defaultRowHeight="12.75" x14ac:dyDescent="0.2"/>
  <cols>
    <col min="1" max="1" width="6.28515625" customWidth="1"/>
    <col min="2" max="2" width="10.42578125" bestFit="1" customWidth="1"/>
    <col min="3" max="3" width="10.42578125" customWidth="1"/>
    <col min="4" max="4" width="2.140625" customWidth="1"/>
    <col min="5" max="5" width="10.42578125" customWidth="1"/>
    <col min="6" max="6" width="11" customWidth="1"/>
    <col min="7" max="7" width="12.28515625" bestFit="1" customWidth="1"/>
    <col min="8" max="8" width="6.7109375" customWidth="1"/>
    <col min="9" max="9" width="11.28515625" customWidth="1"/>
    <col min="10" max="10" width="10.5703125" customWidth="1"/>
    <col min="11" max="11" width="12.140625" customWidth="1"/>
  </cols>
  <sheetData>
    <row r="1" spans="1:10" x14ac:dyDescent="0.2">
      <c r="A1" s="159" t="s">
        <v>347</v>
      </c>
    </row>
    <row r="2" spans="1:10" ht="15" customHeight="1" x14ac:dyDescent="0.2">
      <c r="A2" s="159" t="s">
        <v>100</v>
      </c>
    </row>
    <row r="3" spans="1:10" ht="15" customHeight="1" x14ac:dyDescent="0.2">
      <c r="A3" s="159"/>
      <c r="H3" s="158"/>
    </row>
    <row r="4" spans="1:10" s="515" customFormat="1" x14ac:dyDescent="0.2">
      <c r="A4" s="514"/>
      <c r="H4" s="524"/>
      <c r="I4" s="89" t="s">
        <v>335</v>
      </c>
    </row>
    <row r="5" spans="1:10" ht="15" x14ac:dyDescent="0.25">
      <c r="E5" s="393" t="s">
        <v>213</v>
      </c>
      <c r="F5" s="393" t="s">
        <v>212</v>
      </c>
      <c r="G5" s="527" t="s">
        <v>24</v>
      </c>
      <c r="H5" s="522"/>
      <c r="I5" s="521" t="s">
        <v>336</v>
      </c>
      <c r="J5" s="393" t="s">
        <v>334</v>
      </c>
    </row>
    <row r="6" spans="1:10" ht="45" x14ac:dyDescent="0.25">
      <c r="A6" s="188" t="s">
        <v>47</v>
      </c>
      <c r="B6" s="188" t="s">
        <v>345</v>
      </c>
      <c r="C6" s="393" t="s">
        <v>346</v>
      </c>
      <c r="D6" s="393"/>
      <c r="E6" s="537" t="s">
        <v>289</v>
      </c>
      <c r="F6" s="538"/>
      <c r="G6" s="539"/>
      <c r="H6" s="523"/>
      <c r="I6" s="540" t="s">
        <v>344</v>
      </c>
      <c r="J6" s="541"/>
    </row>
    <row r="7" spans="1:10" ht="15" x14ac:dyDescent="0.2">
      <c r="A7" s="189">
        <v>0</v>
      </c>
      <c r="B7" s="412">
        <v>3968</v>
      </c>
      <c r="C7" s="413">
        <v>3850</v>
      </c>
      <c r="D7" s="143"/>
      <c r="E7" s="418">
        <f>ROUND(('Senate Tchr salary'!D5/10)*1.13,0)</f>
        <v>3955</v>
      </c>
      <c r="F7" s="418">
        <f>('House Tchr salary'!D5/10)*1.22</f>
        <v>4306.5999999999995</v>
      </c>
      <c r="G7" s="418">
        <f>ROUND(('Final Tchr salary'!D5/10)*1.17,0)</f>
        <v>4095</v>
      </c>
      <c r="H7" s="525"/>
      <c r="I7" s="516"/>
      <c r="J7" s="413"/>
    </row>
    <row r="8" spans="1:10" ht="15" x14ac:dyDescent="0.2">
      <c r="A8" s="192">
        <v>1</v>
      </c>
      <c r="B8" s="414">
        <v>3968</v>
      </c>
      <c r="C8" s="415">
        <v>3933</v>
      </c>
      <c r="D8" s="143"/>
      <c r="E8" s="419">
        <f>ROUND(('Senate Tchr salary'!D6/10)*1.13,0)</f>
        <v>4050</v>
      </c>
      <c r="F8" s="419">
        <f>('House Tchr salary'!D6/10)*1.22</f>
        <v>4428.5999999999995</v>
      </c>
      <c r="G8" s="419">
        <f>ROUND(('Final Tchr salary'!D6/10)*1.17,0)</f>
        <v>4212</v>
      </c>
      <c r="H8" s="525"/>
      <c r="I8" s="517">
        <f>(G8-C7)*10</f>
        <v>3620</v>
      </c>
      <c r="J8" s="518">
        <f>(I8/10)/C7</f>
        <v>9.4025974025974027E-2</v>
      </c>
    </row>
    <row r="9" spans="1:10" ht="15" x14ac:dyDescent="0.2">
      <c r="A9" s="192">
        <v>2</v>
      </c>
      <c r="B9" s="414">
        <v>3968</v>
      </c>
      <c r="C9" s="415">
        <v>3960</v>
      </c>
      <c r="D9" s="143"/>
      <c r="E9" s="419">
        <f>('Senate Tchr salary'!D7/10)*1.13</f>
        <v>4107.5499999999993</v>
      </c>
      <c r="F9" s="419">
        <f>('House Tchr salary'!D7/10)*1.22</f>
        <v>4428.5999999999995</v>
      </c>
      <c r="G9" s="419">
        <f>ROUND(('Final Tchr salary'!D7/10)*1.17,0)</f>
        <v>4247</v>
      </c>
      <c r="H9" s="525"/>
      <c r="I9" s="517">
        <f t="shared" ref="I9:I44" si="0">(G9-C8)*10</f>
        <v>3140</v>
      </c>
      <c r="J9" s="518">
        <f t="shared" ref="J9:J44" si="1">(I9/10)/C8</f>
        <v>7.9837274345283496E-2</v>
      </c>
    </row>
    <row r="10" spans="1:10" ht="15" x14ac:dyDescent="0.2">
      <c r="A10" s="192">
        <v>3</v>
      </c>
      <c r="B10" s="414">
        <v>3968</v>
      </c>
      <c r="C10" s="415">
        <v>3988</v>
      </c>
      <c r="D10" s="143"/>
      <c r="E10" s="419">
        <f>('Senate Tchr salary'!D8/10)*1.13</f>
        <v>4167.4399999999996</v>
      </c>
      <c r="F10" s="419">
        <f>('House Tchr salary'!D8/10)*1.22</f>
        <v>4550.5999999999995</v>
      </c>
      <c r="G10" s="419">
        <f>ROUND(('Final Tchr salary'!D8/10)*1.17,0)</f>
        <v>4364</v>
      </c>
      <c r="H10" s="525"/>
      <c r="I10" s="517">
        <f t="shared" si="0"/>
        <v>4040</v>
      </c>
      <c r="J10" s="518">
        <f t="shared" si="1"/>
        <v>0.10202020202020202</v>
      </c>
    </row>
    <row r="11" spans="1:10" ht="14.45" customHeight="1" x14ac:dyDescent="0.2">
      <c r="A11" s="192">
        <v>4</v>
      </c>
      <c r="B11" s="414">
        <v>3968</v>
      </c>
      <c r="C11" s="415">
        <v>4043</v>
      </c>
      <c r="D11" s="143"/>
      <c r="E11" s="419">
        <f>('Senate Tchr salary'!D9/10)*1.13</f>
        <v>4244.28</v>
      </c>
      <c r="F11" s="419">
        <f>('House Tchr salary'!D9/10)*1.22</f>
        <v>4550.5999999999995</v>
      </c>
      <c r="G11" s="419">
        <f>ROUND(('Final Tchr salary'!D9/10)*1.17,0)</f>
        <v>4364</v>
      </c>
      <c r="H11" s="525"/>
      <c r="I11" s="517">
        <f t="shared" si="0"/>
        <v>3760</v>
      </c>
      <c r="J11" s="518">
        <f t="shared" si="1"/>
        <v>9.4282848545636913E-2</v>
      </c>
    </row>
    <row r="12" spans="1:10" ht="15" x14ac:dyDescent="0.2">
      <c r="A12" s="192">
        <v>5</v>
      </c>
      <c r="B12" s="414">
        <v>3968</v>
      </c>
      <c r="C12" s="415">
        <v>4098</v>
      </c>
      <c r="D12" s="143"/>
      <c r="E12" s="419">
        <f>('Senate Tchr salary'!D10/10)*1.13</f>
        <v>4319.99</v>
      </c>
      <c r="F12" s="419">
        <f>('House Tchr salary'!D10/10)*1.22</f>
        <v>4672.5999999999995</v>
      </c>
      <c r="G12" s="419">
        <f>ROUND(('Final Tchr salary'!D10/10)*1.17,0)</f>
        <v>4481</v>
      </c>
      <c r="H12" s="525"/>
      <c r="I12" s="517">
        <f t="shared" si="0"/>
        <v>4380</v>
      </c>
      <c r="J12" s="518">
        <f t="shared" si="1"/>
        <v>0.10833539450902795</v>
      </c>
    </row>
    <row r="13" spans="1:10" ht="15" x14ac:dyDescent="0.2">
      <c r="A13" s="192">
        <v>6</v>
      </c>
      <c r="B13" s="414">
        <v>3968</v>
      </c>
      <c r="C13" s="415">
        <v>4180</v>
      </c>
      <c r="D13" s="143"/>
      <c r="E13" s="419">
        <f>('Senate Tchr salary'!D11/10)*1.13</f>
        <v>4414.91</v>
      </c>
      <c r="F13" s="419">
        <f>('House Tchr salary'!D11/10)*1.22</f>
        <v>4672.5999999999995</v>
      </c>
      <c r="G13" s="419">
        <f>ROUND(('Final Tchr salary'!D11/10)*1.17,0)</f>
        <v>4481</v>
      </c>
      <c r="H13" s="525"/>
      <c r="I13" s="517">
        <f t="shared" si="0"/>
        <v>3830</v>
      </c>
      <c r="J13" s="518">
        <f t="shared" si="1"/>
        <v>9.3460224499755981E-2</v>
      </c>
    </row>
    <row r="14" spans="1:10" ht="15" x14ac:dyDescent="0.2">
      <c r="A14" s="192">
        <v>7</v>
      </c>
      <c r="B14" s="414">
        <v>3968</v>
      </c>
      <c r="C14" s="415">
        <v>4235</v>
      </c>
      <c r="D14" s="143"/>
      <c r="E14" s="419">
        <f>('Senate Tchr salary'!D12/10)*1.13</f>
        <v>4492.8799999999992</v>
      </c>
      <c r="F14" s="419">
        <f>('House Tchr salary'!D12/10)*1.22</f>
        <v>4794.5999999999995</v>
      </c>
      <c r="G14" s="419">
        <f>ROUND(('Final Tchr salary'!D12/10)*1.17,0)</f>
        <v>4598</v>
      </c>
      <c r="H14" s="525"/>
      <c r="I14" s="517">
        <f t="shared" si="0"/>
        <v>4180</v>
      </c>
      <c r="J14" s="518">
        <f t="shared" si="1"/>
        <v>0.1</v>
      </c>
    </row>
    <row r="15" spans="1:10" ht="14.45" customHeight="1" x14ac:dyDescent="0.2">
      <c r="A15" s="192">
        <v>8</v>
      </c>
      <c r="B15" s="414">
        <v>3968</v>
      </c>
      <c r="C15" s="415">
        <v>4290</v>
      </c>
      <c r="D15" s="143"/>
      <c r="E15" s="419">
        <f>('Senate Tchr salary'!D13/10)*1.13</f>
        <v>4568.5899999999992</v>
      </c>
      <c r="F15" s="419">
        <f>('House Tchr salary'!D13/10)*1.22</f>
        <v>4794.5999999999995</v>
      </c>
      <c r="G15" s="419">
        <f>ROUND(('Final Tchr salary'!D13/10)*1.17,0)</f>
        <v>4598</v>
      </c>
      <c r="H15" s="525"/>
      <c r="I15" s="517">
        <f t="shared" si="0"/>
        <v>3630</v>
      </c>
      <c r="J15" s="518">
        <f t="shared" si="1"/>
        <v>8.5714285714285715E-2</v>
      </c>
    </row>
    <row r="16" spans="1:10" ht="15" x14ac:dyDescent="0.2">
      <c r="A16" s="192">
        <v>9</v>
      </c>
      <c r="B16" s="414">
        <v>3968</v>
      </c>
      <c r="C16" s="415">
        <v>4345</v>
      </c>
      <c r="D16" s="143"/>
      <c r="E16" s="419">
        <f>('Senate Tchr salary'!D14/10)*1.13</f>
        <v>4645.4299999999994</v>
      </c>
      <c r="F16" s="419">
        <f>('House Tchr salary'!D14/10)*1.22</f>
        <v>4947.0999999999995</v>
      </c>
      <c r="G16" s="419">
        <f>ROUND(('Final Tchr salary'!D14/10)*1.17,0)</f>
        <v>4744</v>
      </c>
      <c r="H16" s="525"/>
      <c r="I16" s="517">
        <f t="shared" si="0"/>
        <v>4540</v>
      </c>
      <c r="J16" s="518">
        <f t="shared" si="1"/>
        <v>0.10582750582750583</v>
      </c>
    </row>
    <row r="17" spans="1:10" ht="15" x14ac:dyDescent="0.2">
      <c r="A17" s="192">
        <v>10</v>
      </c>
      <c r="B17" s="414">
        <v>4037</v>
      </c>
      <c r="C17" s="415">
        <v>4428</v>
      </c>
      <c r="D17" s="143"/>
      <c r="E17" s="419">
        <f>('Senate Tchr salary'!D15/10)*1.13</f>
        <v>4740.3499999999995</v>
      </c>
      <c r="F17" s="419">
        <f>('House Tchr salary'!D15/10)*1.22</f>
        <v>4947.0999999999995</v>
      </c>
      <c r="G17" s="419">
        <f>ROUND(('Final Tchr salary'!D15/10)*1.17,0)</f>
        <v>4744</v>
      </c>
      <c r="H17" s="525"/>
      <c r="I17" s="517">
        <f t="shared" si="0"/>
        <v>3990</v>
      </c>
      <c r="J17" s="518">
        <f t="shared" si="1"/>
        <v>9.1829689298043735E-2</v>
      </c>
    </row>
    <row r="18" spans="1:10" ht="15" x14ac:dyDescent="0.2">
      <c r="A18" s="192">
        <v>11</v>
      </c>
      <c r="B18" s="414">
        <v>4185</v>
      </c>
      <c r="C18" s="415">
        <v>4510</v>
      </c>
      <c r="D18" s="143"/>
      <c r="E18" s="419">
        <f>('Senate Tchr salary'!D16/10)*1.13</f>
        <v>4836.3999999999996</v>
      </c>
      <c r="F18" s="419">
        <f>('House Tchr salary'!D16/10)*1.22</f>
        <v>5130.0999999999995</v>
      </c>
      <c r="G18" s="419">
        <f>ROUND(('Final Tchr salary'!D16/10)*1.17,0)</f>
        <v>4920</v>
      </c>
      <c r="H18" s="525"/>
      <c r="I18" s="517">
        <f t="shared" si="0"/>
        <v>4920</v>
      </c>
      <c r="J18" s="518">
        <f t="shared" si="1"/>
        <v>0.1111111111111111</v>
      </c>
    </row>
    <row r="19" spans="1:10" ht="15" x14ac:dyDescent="0.2">
      <c r="A19" s="192">
        <v>12</v>
      </c>
      <c r="B19" s="414">
        <v>4304</v>
      </c>
      <c r="C19" s="415">
        <v>4593</v>
      </c>
      <c r="D19" s="143"/>
      <c r="E19" s="419">
        <f>('Senate Tchr salary'!D17/10)*1.13</f>
        <v>4931.32</v>
      </c>
      <c r="F19" s="419">
        <f>('House Tchr salary'!D17/10)*1.22</f>
        <v>5130.0999999999995</v>
      </c>
      <c r="G19" s="419">
        <f>ROUND(('Final Tchr salary'!D17/10)*1.17,0)</f>
        <v>4920</v>
      </c>
      <c r="H19" s="525"/>
      <c r="I19" s="517">
        <f t="shared" si="0"/>
        <v>4100</v>
      </c>
      <c r="J19" s="518">
        <f t="shared" si="1"/>
        <v>9.0909090909090912E-2</v>
      </c>
    </row>
    <row r="20" spans="1:10" ht="15" x14ac:dyDescent="0.2">
      <c r="A20" s="192">
        <v>13</v>
      </c>
      <c r="B20" s="414">
        <v>4388</v>
      </c>
      <c r="C20" s="415">
        <v>4675</v>
      </c>
      <c r="D20" s="143"/>
      <c r="E20" s="419">
        <f>('Senate Tchr salary'!D18/10)*1.13</f>
        <v>5026.24</v>
      </c>
      <c r="F20" s="419">
        <f>('House Tchr salary'!D18/10)*1.22</f>
        <v>5313.0999999999995</v>
      </c>
      <c r="G20" s="419">
        <f>ROUND(('Final Tchr salary'!D18/10)*1.17,0)</f>
        <v>5095</v>
      </c>
      <c r="H20" s="525"/>
      <c r="I20" s="517">
        <f t="shared" si="0"/>
        <v>5020</v>
      </c>
      <c r="J20" s="518">
        <f t="shared" si="1"/>
        <v>0.10929675593294143</v>
      </c>
    </row>
    <row r="21" spans="1:10" ht="15" x14ac:dyDescent="0.2">
      <c r="A21" s="192">
        <v>14</v>
      </c>
      <c r="B21" s="414">
        <v>4443</v>
      </c>
      <c r="C21" s="415">
        <v>4758</v>
      </c>
      <c r="D21" s="143"/>
      <c r="E21" s="419">
        <f>('Senate Tchr salary'!D19/10)*1.13</f>
        <v>5121.16</v>
      </c>
      <c r="F21" s="419">
        <f>('House Tchr salary'!D19/10)*1.22</f>
        <v>5313.0999999999995</v>
      </c>
      <c r="G21" s="419">
        <f>ROUND(('Final Tchr salary'!D19/10)*1.17,0)</f>
        <v>5095</v>
      </c>
      <c r="H21" s="525"/>
      <c r="I21" s="517">
        <f t="shared" si="0"/>
        <v>4200</v>
      </c>
      <c r="J21" s="518">
        <f t="shared" si="1"/>
        <v>8.9839572192513373E-2</v>
      </c>
    </row>
    <row r="22" spans="1:10" ht="15" x14ac:dyDescent="0.2">
      <c r="A22" s="192">
        <v>15</v>
      </c>
      <c r="B22" s="414">
        <v>4501</v>
      </c>
      <c r="C22" s="415">
        <v>4978</v>
      </c>
      <c r="D22" s="143"/>
      <c r="E22" s="419">
        <f>('Senate Tchr salary'!D20/10)*1.13</f>
        <v>5303.0899999999992</v>
      </c>
      <c r="F22" s="419">
        <f>('House Tchr salary'!D20/10)*1.22</f>
        <v>5557.0999999999995</v>
      </c>
      <c r="G22" s="419">
        <f>ROUND(('Final Tchr salary'!D20/10)*1.17,0)</f>
        <v>5329</v>
      </c>
      <c r="H22" s="525"/>
      <c r="I22" s="517">
        <f t="shared" si="0"/>
        <v>5710</v>
      </c>
      <c r="J22" s="518">
        <f t="shared" si="1"/>
        <v>0.12000840689365279</v>
      </c>
    </row>
    <row r="23" spans="1:10" ht="15" x14ac:dyDescent="0.2">
      <c r="A23" s="192">
        <v>16</v>
      </c>
      <c r="B23" s="414">
        <v>4556</v>
      </c>
      <c r="C23" s="415">
        <v>4978</v>
      </c>
      <c r="D23" s="143"/>
      <c r="E23" s="419">
        <f>('Senate Tchr salary'!D21/10)*1.13</f>
        <v>5303.0899999999992</v>
      </c>
      <c r="F23" s="419">
        <f>('House Tchr salary'!D21/10)*1.22</f>
        <v>5648.5999999999995</v>
      </c>
      <c r="G23" s="419">
        <f>ROUND(('Final Tchr salary'!D21/10)*1.17,0)</f>
        <v>5417</v>
      </c>
      <c r="H23" s="525"/>
      <c r="I23" s="517">
        <f t="shared" si="0"/>
        <v>4390</v>
      </c>
      <c r="J23" s="518">
        <f t="shared" si="1"/>
        <v>8.8188027320208917E-2</v>
      </c>
    </row>
    <row r="24" spans="1:10" ht="15" x14ac:dyDescent="0.2">
      <c r="A24" s="192">
        <v>17</v>
      </c>
      <c r="B24" s="414">
        <v>4615</v>
      </c>
      <c r="C24" s="415">
        <v>4978</v>
      </c>
      <c r="D24" s="143"/>
      <c r="E24" s="419">
        <f>('Senate Tchr salary'!D22/10)*1.13</f>
        <v>5303.0899999999992</v>
      </c>
      <c r="F24" s="419">
        <f>('House Tchr salary'!D22/10)*1.22</f>
        <v>5770.5999999999995</v>
      </c>
      <c r="G24" s="419">
        <f>ROUND(('Final Tchr salary'!D22/10)*1.17,0)</f>
        <v>5534</v>
      </c>
      <c r="H24" s="525"/>
      <c r="I24" s="517">
        <f t="shared" si="0"/>
        <v>5560</v>
      </c>
      <c r="J24" s="518">
        <f t="shared" si="1"/>
        <v>0.11169144234632382</v>
      </c>
    </row>
    <row r="25" spans="1:10" ht="15" x14ac:dyDescent="0.2">
      <c r="A25" s="192">
        <v>18</v>
      </c>
      <c r="B25" s="414">
        <v>4675</v>
      </c>
      <c r="C25" s="415">
        <v>4978</v>
      </c>
      <c r="D25" s="143"/>
      <c r="E25" s="419">
        <f>('Senate Tchr salary'!D23/10)*1.13</f>
        <v>5303.0899999999992</v>
      </c>
      <c r="F25" s="419">
        <f>('House Tchr salary'!D23/10)*1.22</f>
        <v>5770.5999999999995</v>
      </c>
      <c r="G25" s="419">
        <f>ROUND(('Final Tchr salary'!D23/10)*1.17,0)</f>
        <v>5534</v>
      </c>
      <c r="H25" s="525"/>
      <c r="I25" s="517">
        <f t="shared" si="0"/>
        <v>5560</v>
      </c>
      <c r="J25" s="518">
        <f t="shared" si="1"/>
        <v>0.11169144234632382</v>
      </c>
    </row>
    <row r="26" spans="1:10" ht="15" x14ac:dyDescent="0.2">
      <c r="A26" s="192">
        <v>19</v>
      </c>
      <c r="B26" s="414">
        <v>4735</v>
      </c>
      <c r="C26" s="415">
        <v>4978</v>
      </c>
      <c r="D26" s="143"/>
      <c r="E26" s="419">
        <f>('Senate Tchr salary'!D24/10)*1.13</f>
        <v>5303.0899999999992</v>
      </c>
      <c r="F26" s="419">
        <f>('House Tchr salary'!D24/10)*1.22</f>
        <v>5892.5999999999995</v>
      </c>
      <c r="G26" s="419">
        <f>ROUND(('Final Tchr salary'!D24/10)*1.17,0)</f>
        <v>5651</v>
      </c>
      <c r="H26" s="525"/>
      <c r="I26" s="517">
        <f t="shared" si="0"/>
        <v>6730</v>
      </c>
      <c r="J26" s="518">
        <f t="shared" si="1"/>
        <v>0.13519485737243872</v>
      </c>
    </row>
    <row r="27" spans="1:10" ht="15" x14ac:dyDescent="0.2">
      <c r="A27" s="192">
        <v>20</v>
      </c>
      <c r="B27" s="414">
        <v>4797</v>
      </c>
      <c r="C27" s="415">
        <v>5280</v>
      </c>
      <c r="D27" s="143"/>
      <c r="E27" s="419">
        <f>('Senate Tchr salary'!D25/10)*1.13</f>
        <v>5504.23</v>
      </c>
      <c r="F27" s="419">
        <f>('House Tchr salary'!D25/10)*1.22</f>
        <v>5892.5999999999995</v>
      </c>
      <c r="G27" s="419">
        <f>ROUND(('Final Tchr salary'!D25/10)*1.17,0)</f>
        <v>5651</v>
      </c>
      <c r="H27" s="525"/>
      <c r="I27" s="517">
        <f t="shared" si="0"/>
        <v>6730</v>
      </c>
      <c r="J27" s="518">
        <f t="shared" si="1"/>
        <v>0.13519485737243872</v>
      </c>
    </row>
    <row r="28" spans="1:10" ht="15" x14ac:dyDescent="0.2">
      <c r="A28" s="192">
        <v>21</v>
      </c>
      <c r="B28" s="414">
        <v>4860</v>
      </c>
      <c r="C28" s="415">
        <v>5280</v>
      </c>
      <c r="D28" s="143"/>
      <c r="E28" s="419">
        <f>('Senate Tchr salary'!D26/10)*1.13</f>
        <v>5504.23</v>
      </c>
      <c r="F28" s="419">
        <f>('House Tchr salary'!D26/10)*1.22</f>
        <v>6014.5999999999995</v>
      </c>
      <c r="G28" s="419">
        <f>ROUND(('Final Tchr salary'!D26/10)*1.17,0)</f>
        <v>5768</v>
      </c>
      <c r="H28" s="525"/>
      <c r="I28" s="517">
        <f t="shared" si="0"/>
        <v>4880</v>
      </c>
      <c r="J28" s="518">
        <f t="shared" si="1"/>
        <v>9.2424242424242423E-2</v>
      </c>
    </row>
    <row r="29" spans="1:10" ht="15" x14ac:dyDescent="0.2">
      <c r="A29" s="192">
        <v>22</v>
      </c>
      <c r="B29" s="414">
        <v>4924</v>
      </c>
      <c r="C29" s="415">
        <v>5280</v>
      </c>
      <c r="D29" s="143"/>
      <c r="E29" s="419">
        <f>('Senate Tchr salary'!D27/10)*1.13</f>
        <v>5504.23</v>
      </c>
      <c r="F29" s="419">
        <f>('House Tchr salary'!D27/10)*1.22</f>
        <v>6014.5999999999995</v>
      </c>
      <c r="G29" s="419">
        <f>ROUND(('Final Tchr salary'!D27/10)*1.17,0)</f>
        <v>5768</v>
      </c>
      <c r="H29" s="525"/>
      <c r="I29" s="517">
        <f t="shared" si="0"/>
        <v>4880</v>
      </c>
      <c r="J29" s="518">
        <f t="shared" si="1"/>
        <v>9.2424242424242423E-2</v>
      </c>
    </row>
    <row r="30" spans="1:10" ht="15" x14ac:dyDescent="0.2">
      <c r="A30" s="192">
        <v>23</v>
      </c>
      <c r="B30" s="414">
        <v>4992</v>
      </c>
      <c r="C30" s="415">
        <v>5280</v>
      </c>
      <c r="D30" s="143"/>
      <c r="E30" s="419">
        <f>('Senate Tchr salary'!D28/10)*1.13</f>
        <v>5504.23</v>
      </c>
      <c r="F30" s="419">
        <f>('House Tchr salary'!D28/10)*1.22</f>
        <v>6136.5999999999995</v>
      </c>
      <c r="G30" s="419">
        <f>ROUND(('Final Tchr salary'!D28/10)*1.17,0)</f>
        <v>5850</v>
      </c>
      <c r="H30" s="525"/>
      <c r="I30" s="517">
        <f t="shared" si="0"/>
        <v>5700</v>
      </c>
      <c r="J30" s="518">
        <f t="shared" si="1"/>
        <v>0.10795454545454546</v>
      </c>
    </row>
    <row r="31" spans="1:10" ht="15" x14ac:dyDescent="0.2">
      <c r="A31" s="192">
        <v>24</v>
      </c>
      <c r="B31" s="414">
        <v>5058</v>
      </c>
      <c r="C31" s="415">
        <v>5280</v>
      </c>
      <c r="D31" s="143"/>
      <c r="E31" s="419">
        <f>('Senate Tchr salary'!D29/10)*1.13</f>
        <v>5504.23</v>
      </c>
      <c r="F31" s="419">
        <f>('House Tchr salary'!D29/10)*1.22</f>
        <v>6136.5999999999995</v>
      </c>
      <c r="G31" s="419">
        <f>ROUND(('Final Tchr salary'!D29/10)*1.17,0)</f>
        <v>5850</v>
      </c>
      <c r="H31" s="525"/>
      <c r="I31" s="517">
        <f t="shared" si="0"/>
        <v>5700</v>
      </c>
      <c r="J31" s="518">
        <f t="shared" si="1"/>
        <v>0.10795454545454546</v>
      </c>
    </row>
    <row r="32" spans="1:10" ht="15" x14ac:dyDescent="0.2">
      <c r="A32" s="192">
        <v>25</v>
      </c>
      <c r="B32" s="414">
        <v>5126</v>
      </c>
      <c r="C32" s="415">
        <v>5610</v>
      </c>
      <c r="D32" s="143"/>
      <c r="E32" s="419">
        <f>('Senate Tchr salary'!D30/10)*1.13</f>
        <v>5762.9999999999991</v>
      </c>
      <c r="F32" s="419">
        <f>('House Tchr salary'!D30/10)*1.22</f>
        <v>6258.5999999999995</v>
      </c>
      <c r="G32" s="419">
        <f>ROUND(('Final Tchr salary'!D30/10)*1.17,0)</f>
        <v>6002</v>
      </c>
      <c r="H32" s="525"/>
      <c r="I32" s="517">
        <f t="shared" si="0"/>
        <v>7220</v>
      </c>
      <c r="J32" s="518">
        <f t="shared" si="1"/>
        <v>0.13674242424242425</v>
      </c>
    </row>
    <row r="33" spans="1:10" ht="15" x14ac:dyDescent="0.2">
      <c r="A33" s="192">
        <v>26</v>
      </c>
      <c r="B33" s="414">
        <v>5196</v>
      </c>
      <c r="C33" s="415">
        <f>C32</f>
        <v>5610</v>
      </c>
      <c r="D33" s="143"/>
      <c r="E33" s="419">
        <f>('Senate Tchr salary'!D31/10)*1.13</f>
        <v>5762.9999999999991</v>
      </c>
      <c r="F33" s="419">
        <f>('House Tchr salary'!D31/10)*1.22</f>
        <v>6258.5999999999995</v>
      </c>
      <c r="G33" s="419">
        <f>ROUND(('Final Tchr salary'!D31/10)*1.17,0)</f>
        <v>6002</v>
      </c>
      <c r="H33" s="525"/>
      <c r="I33" s="517">
        <f t="shared" si="0"/>
        <v>3920</v>
      </c>
      <c r="J33" s="518">
        <f t="shared" si="1"/>
        <v>6.9875222816399282E-2</v>
      </c>
    </row>
    <row r="34" spans="1:10" ht="15" x14ac:dyDescent="0.2">
      <c r="A34" s="192">
        <v>27</v>
      </c>
      <c r="B34" s="414">
        <v>5266</v>
      </c>
      <c r="C34" s="415">
        <f t="shared" ref="C34:C44" si="2">C33</f>
        <v>5610</v>
      </c>
      <c r="D34" s="143"/>
      <c r="E34" s="419">
        <f>('Senate Tchr salary'!D32/10)*1.13</f>
        <v>5762.9999999999991</v>
      </c>
      <c r="F34" s="419">
        <f>('House Tchr salary'!D32/10)*1.22</f>
        <v>6258.5999999999995</v>
      </c>
      <c r="G34" s="419">
        <f>ROUND(('Final Tchr salary'!D32/10)*1.17,0)</f>
        <v>6002</v>
      </c>
      <c r="H34" s="525"/>
      <c r="I34" s="517">
        <f t="shared" si="0"/>
        <v>3920</v>
      </c>
      <c r="J34" s="518">
        <f t="shared" si="1"/>
        <v>6.9875222816399282E-2</v>
      </c>
    </row>
    <row r="35" spans="1:10" ht="15" x14ac:dyDescent="0.2">
      <c r="A35" s="192">
        <v>28</v>
      </c>
      <c r="B35" s="414">
        <v>5342</v>
      </c>
      <c r="C35" s="415">
        <f t="shared" si="2"/>
        <v>5610</v>
      </c>
      <c r="D35" s="143"/>
      <c r="E35" s="419">
        <f>('Senate Tchr salary'!D33/10)*1.13</f>
        <v>5762.9999999999991</v>
      </c>
      <c r="F35" s="419">
        <f>('House Tchr salary'!D33/10)*1.22</f>
        <v>6258.5999999999995</v>
      </c>
      <c r="G35" s="419">
        <f>ROUND(('Final Tchr salary'!D33/10)*1.17,0)</f>
        <v>6002</v>
      </c>
      <c r="H35" s="525"/>
      <c r="I35" s="517">
        <f t="shared" si="0"/>
        <v>3920</v>
      </c>
      <c r="J35" s="518">
        <f t="shared" si="1"/>
        <v>6.9875222816399282E-2</v>
      </c>
    </row>
    <row r="36" spans="1:10" ht="15" x14ac:dyDescent="0.2">
      <c r="A36" s="192">
        <v>29</v>
      </c>
      <c r="B36" s="414">
        <v>5415</v>
      </c>
      <c r="C36" s="415">
        <f t="shared" si="2"/>
        <v>5610</v>
      </c>
      <c r="D36" s="143"/>
      <c r="E36" s="419">
        <f>('Senate Tchr salary'!D34/10)*1.13</f>
        <v>5762.9999999999991</v>
      </c>
      <c r="F36" s="419">
        <f>('House Tchr salary'!D34/10)*1.22</f>
        <v>6258.5999999999995</v>
      </c>
      <c r="G36" s="419">
        <f>ROUND(('Final Tchr salary'!D34/10)*1.17,0)</f>
        <v>6002</v>
      </c>
      <c r="H36" s="525"/>
      <c r="I36" s="517">
        <f t="shared" si="0"/>
        <v>3920</v>
      </c>
      <c r="J36" s="518">
        <f t="shared" si="1"/>
        <v>6.9875222816399282E-2</v>
      </c>
    </row>
    <row r="37" spans="1:10" ht="15" x14ac:dyDescent="0.2">
      <c r="A37" s="192">
        <v>30</v>
      </c>
      <c r="B37" s="414">
        <v>5490</v>
      </c>
      <c r="C37" s="415">
        <f t="shared" si="2"/>
        <v>5610</v>
      </c>
      <c r="D37" s="143"/>
      <c r="E37" s="419">
        <f>('Senate Tchr salary'!D35/10)*1.13</f>
        <v>5762.9999999999991</v>
      </c>
      <c r="F37" s="419">
        <f>('House Tchr salary'!D35/10)*1.22</f>
        <v>6258.5999999999995</v>
      </c>
      <c r="G37" s="419">
        <f>ROUND(('Final Tchr salary'!D35/10)*1.17,0)</f>
        <v>6002</v>
      </c>
      <c r="H37" s="525"/>
      <c r="I37" s="517">
        <f t="shared" si="0"/>
        <v>3920</v>
      </c>
      <c r="J37" s="518">
        <f t="shared" si="1"/>
        <v>6.9875222816399282E-2</v>
      </c>
    </row>
    <row r="38" spans="1:10" ht="15" x14ac:dyDescent="0.2">
      <c r="A38" s="192">
        <v>31</v>
      </c>
      <c r="B38" s="414">
        <v>5565</v>
      </c>
      <c r="C38" s="415">
        <f t="shared" si="2"/>
        <v>5610</v>
      </c>
      <c r="D38" s="143"/>
      <c r="E38" s="419">
        <f>('Senate Tchr salary'!D36/10)*1.13</f>
        <v>5762.9999999999991</v>
      </c>
      <c r="F38" s="419">
        <f>('House Tchr salary'!D36/10)*1.22</f>
        <v>6258.5999999999995</v>
      </c>
      <c r="G38" s="419">
        <f>ROUND(('Final Tchr salary'!D36/10)*1.17,0)</f>
        <v>6002</v>
      </c>
      <c r="H38" s="525"/>
      <c r="I38" s="517">
        <f t="shared" si="0"/>
        <v>3920</v>
      </c>
      <c r="J38" s="518">
        <f t="shared" si="1"/>
        <v>6.9875222816399282E-2</v>
      </c>
    </row>
    <row r="39" spans="1:10" ht="15" x14ac:dyDescent="0.2">
      <c r="A39" s="192">
        <v>32</v>
      </c>
      <c r="B39" s="414">
        <v>5644</v>
      </c>
      <c r="C39" s="415">
        <f t="shared" si="2"/>
        <v>5610</v>
      </c>
      <c r="D39" s="143"/>
      <c r="E39" s="419">
        <f>('Senate Tchr salary'!D37/10)*1.13</f>
        <v>5762.9999999999991</v>
      </c>
      <c r="F39" s="419">
        <f>('House Tchr salary'!D37/10)*1.22</f>
        <v>6258.5999999999995</v>
      </c>
      <c r="G39" s="419">
        <f>ROUND(('Final Tchr salary'!D37/10)*1.17,0)</f>
        <v>6002</v>
      </c>
      <c r="H39" s="525"/>
      <c r="I39" s="517">
        <f t="shared" si="0"/>
        <v>3920</v>
      </c>
      <c r="J39" s="518">
        <f t="shared" si="1"/>
        <v>6.9875222816399282E-2</v>
      </c>
    </row>
    <row r="40" spans="1:10" ht="15" x14ac:dyDescent="0.2">
      <c r="A40" s="192">
        <v>33</v>
      </c>
      <c r="B40" s="414">
        <v>5726</v>
      </c>
      <c r="C40" s="415">
        <f t="shared" si="2"/>
        <v>5610</v>
      </c>
      <c r="D40" s="143"/>
      <c r="E40" s="419">
        <f>('Senate Tchr salary'!D38/10)*1.13</f>
        <v>5762.9999999999991</v>
      </c>
      <c r="F40" s="419">
        <f>('House Tchr salary'!D38/10)*1.22</f>
        <v>6258.5999999999995</v>
      </c>
      <c r="G40" s="419">
        <f>ROUND(('Final Tchr salary'!D38/10)*1.17,0)</f>
        <v>6002</v>
      </c>
      <c r="H40" s="525"/>
      <c r="I40" s="517">
        <f t="shared" si="0"/>
        <v>3920</v>
      </c>
      <c r="J40" s="518">
        <f t="shared" si="1"/>
        <v>6.9875222816399282E-2</v>
      </c>
    </row>
    <row r="41" spans="1:10" ht="15" x14ac:dyDescent="0.2">
      <c r="A41" s="192">
        <v>34</v>
      </c>
      <c r="B41" s="414">
        <v>5808</v>
      </c>
      <c r="C41" s="415">
        <f t="shared" si="2"/>
        <v>5610</v>
      </c>
      <c r="D41" s="143"/>
      <c r="E41" s="419">
        <f>('Senate Tchr salary'!D39/10)*1.13</f>
        <v>5762.9999999999991</v>
      </c>
      <c r="F41" s="419">
        <f>('House Tchr salary'!D39/10)*1.22</f>
        <v>6258.5999999999995</v>
      </c>
      <c r="G41" s="419">
        <f>ROUND(('Final Tchr salary'!D39/10)*1.17,0)</f>
        <v>6002</v>
      </c>
      <c r="H41" s="525"/>
      <c r="I41" s="517">
        <f t="shared" si="0"/>
        <v>3920</v>
      </c>
      <c r="J41" s="518">
        <f t="shared" si="1"/>
        <v>6.9875222816399282E-2</v>
      </c>
    </row>
    <row r="42" spans="1:10" ht="15" x14ac:dyDescent="0.2">
      <c r="A42" s="192">
        <v>35</v>
      </c>
      <c r="B42" s="414">
        <v>5881</v>
      </c>
      <c r="C42" s="415">
        <f t="shared" si="2"/>
        <v>5610</v>
      </c>
      <c r="D42" s="143"/>
      <c r="E42" s="419">
        <f>('Senate Tchr salary'!D40/10)*1.13</f>
        <v>5762.9999999999991</v>
      </c>
      <c r="F42" s="419">
        <f>('House Tchr salary'!D40/10)*1.22</f>
        <v>6258.5999999999995</v>
      </c>
      <c r="G42" s="419">
        <f>ROUND(('Final Tchr salary'!D40/10)*1.17,0)</f>
        <v>6002</v>
      </c>
      <c r="H42" s="525"/>
      <c r="I42" s="517">
        <f t="shared" si="0"/>
        <v>3920</v>
      </c>
      <c r="J42" s="518">
        <f t="shared" si="1"/>
        <v>6.9875222816399282E-2</v>
      </c>
    </row>
    <row r="43" spans="1:10" ht="15" x14ac:dyDescent="0.2">
      <c r="A43" s="192">
        <v>36</v>
      </c>
      <c r="B43" s="414">
        <v>5998</v>
      </c>
      <c r="C43" s="415">
        <f t="shared" si="2"/>
        <v>5610</v>
      </c>
      <c r="D43" s="143"/>
      <c r="E43" s="419">
        <f>('Senate Tchr salary'!D41/10)*1.13</f>
        <v>5762.9999999999991</v>
      </c>
      <c r="F43" s="419">
        <f>('House Tchr salary'!D41/10)*1.22</f>
        <v>6258.5999999999995</v>
      </c>
      <c r="G43" s="419">
        <f>ROUND(('Final Tchr salary'!D41/10)*1.17,0)</f>
        <v>6002</v>
      </c>
      <c r="H43" s="525"/>
      <c r="I43" s="517">
        <f t="shared" si="0"/>
        <v>3920</v>
      </c>
      <c r="J43" s="518">
        <f t="shared" si="1"/>
        <v>6.9875222816399282E-2</v>
      </c>
    </row>
    <row r="44" spans="1:10" ht="15" x14ac:dyDescent="0.2">
      <c r="A44" s="197">
        <v>37</v>
      </c>
      <c r="B44" s="416">
        <v>5998</v>
      </c>
      <c r="C44" s="417">
        <f t="shared" si="2"/>
        <v>5610</v>
      </c>
      <c r="D44" s="143"/>
      <c r="E44" s="420">
        <f>('Senate Tchr salary'!D42/10)*1.13</f>
        <v>5762.9999999999991</v>
      </c>
      <c r="F44" s="420">
        <f>('House Tchr salary'!D42/10)*1.22</f>
        <v>6258.5999999999995</v>
      </c>
      <c r="G44" s="420">
        <f>ROUND(('Final Tchr salary'!D42/10)*1.17,0)</f>
        <v>6002</v>
      </c>
      <c r="H44" s="525"/>
      <c r="I44" s="519">
        <f t="shared" si="0"/>
        <v>3920</v>
      </c>
      <c r="J44" s="520">
        <f t="shared" si="1"/>
        <v>6.9875222816399282E-2</v>
      </c>
    </row>
    <row r="45" spans="1:10" x14ac:dyDescent="0.2">
      <c r="H45" s="59"/>
    </row>
    <row r="46" spans="1:10" x14ac:dyDescent="0.2">
      <c r="H46" s="59"/>
    </row>
    <row r="47" spans="1:10" x14ac:dyDescent="0.2">
      <c r="H47" s="59"/>
    </row>
    <row r="48" spans="1:10" x14ac:dyDescent="0.2">
      <c r="A48" s="159" t="s">
        <v>248</v>
      </c>
      <c r="B48" s="70" t="s">
        <v>250</v>
      </c>
      <c r="F48" s="159" t="s">
        <v>24</v>
      </c>
      <c r="G48" s="70" t="s">
        <v>290</v>
      </c>
      <c r="H48" s="70"/>
    </row>
    <row r="49" spans="1:10" x14ac:dyDescent="0.2">
      <c r="B49" s="70" t="s">
        <v>249</v>
      </c>
      <c r="G49" s="70" t="s">
        <v>249</v>
      </c>
      <c r="H49" s="70"/>
    </row>
    <row r="50" spans="1:10" x14ac:dyDescent="0.2">
      <c r="B50" s="529" t="s">
        <v>253</v>
      </c>
      <c r="C50" s="529"/>
      <c r="D50" s="529"/>
      <c r="G50" s="529" t="s">
        <v>253</v>
      </c>
      <c r="H50" s="529"/>
      <c r="I50" s="529"/>
      <c r="J50" s="529"/>
    </row>
    <row r="51" spans="1:10" x14ac:dyDescent="0.2">
      <c r="B51" s="529"/>
      <c r="C51" s="529"/>
      <c r="D51" s="529"/>
      <c r="G51" s="529"/>
      <c r="H51" s="529"/>
      <c r="I51" s="529"/>
      <c r="J51" s="529"/>
    </row>
    <row r="53" spans="1:10" x14ac:dyDescent="0.2">
      <c r="A53" s="159" t="s">
        <v>12</v>
      </c>
      <c r="B53" s="70" t="s">
        <v>251</v>
      </c>
    </row>
    <row r="54" spans="1:10" x14ac:dyDescent="0.2">
      <c r="B54" s="70" t="s">
        <v>252</v>
      </c>
    </row>
    <row r="55" spans="1:10" x14ac:dyDescent="0.2">
      <c r="B55" s="529" t="s">
        <v>253</v>
      </c>
      <c r="C55" s="529"/>
      <c r="D55" s="529"/>
    </row>
    <row r="56" spans="1:10" x14ac:dyDescent="0.2">
      <c r="B56" s="529"/>
      <c r="C56" s="529"/>
      <c r="D56" s="529"/>
    </row>
  </sheetData>
  <mergeCells count="5">
    <mergeCell ref="B50:D51"/>
    <mergeCell ref="B55:D56"/>
    <mergeCell ref="E6:G6"/>
    <mergeCell ref="G50:J51"/>
    <mergeCell ref="I6:J6"/>
  </mergeCells>
  <pageMargins left="0.7" right="0.7" top="0.75" bottom="0.75" header="0.3" footer="0.3"/>
  <pageSetup scale="85" orientation="portrait" r:id="rId1"/>
  <headerFooter>
    <oddFooter>&amp;L&amp;"Arial,Italic"&amp;9Division of School Business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J42"/>
  <sheetViews>
    <sheetView workbookViewId="0">
      <selection activeCell="J43" sqref="J43"/>
    </sheetView>
  </sheetViews>
  <sheetFormatPr defaultRowHeight="12.75" x14ac:dyDescent="0.2"/>
  <cols>
    <col min="4" max="4" width="6.42578125" customWidth="1"/>
    <col min="5" max="5" width="11.42578125" customWidth="1"/>
    <col min="6" max="6" width="11.140625" customWidth="1"/>
    <col min="7" max="7" width="12.85546875" customWidth="1"/>
    <col min="8" max="8" width="3.7109375" customWidth="1"/>
    <col min="9" max="9" width="12" customWidth="1"/>
    <col min="10" max="10" width="10.7109375" bestFit="1" customWidth="1"/>
  </cols>
  <sheetData>
    <row r="1" spans="2:10" x14ac:dyDescent="0.2">
      <c r="B1" s="154" t="s">
        <v>256</v>
      </c>
    </row>
    <row r="2" spans="2:10" x14ac:dyDescent="0.2">
      <c r="B2" s="154" t="s">
        <v>100</v>
      </c>
      <c r="D2" s="59"/>
      <c r="E2" s="59"/>
      <c r="F2" s="59"/>
    </row>
    <row r="3" spans="2:10" x14ac:dyDescent="0.2">
      <c r="D3" s="158"/>
      <c r="E3" s="526"/>
      <c r="F3" s="158"/>
    </row>
    <row r="4" spans="2:10" ht="76.150000000000006" customHeight="1" x14ac:dyDescent="0.25">
      <c r="B4" s="188" t="s">
        <v>47</v>
      </c>
      <c r="C4" s="393" t="s">
        <v>101</v>
      </c>
      <c r="D4" s="522"/>
      <c r="E4" s="393" t="s">
        <v>213</v>
      </c>
      <c r="F4" s="393" t="s">
        <v>212</v>
      </c>
      <c r="G4" s="393" t="s">
        <v>286</v>
      </c>
      <c r="I4" s="393" t="s">
        <v>287</v>
      </c>
      <c r="J4" s="393" t="s">
        <v>288</v>
      </c>
    </row>
    <row r="5" spans="2:10" ht="15" x14ac:dyDescent="0.25">
      <c r="B5" s="189">
        <v>0</v>
      </c>
      <c r="C5" s="426">
        <v>35000</v>
      </c>
      <c r="D5" s="432"/>
      <c r="E5" s="191">
        <v>35000</v>
      </c>
      <c r="F5" s="429">
        <v>35300</v>
      </c>
      <c r="G5" s="459">
        <v>35000</v>
      </c>
      <c r="I5" s="462">
        <f t="shared" ref="I5:I42" si="0">+G5-E5</f>
        <v>0</v>
      </c>
      <c r="J5" s="462">
        <f t="shared" ref="J5:J42" si="1">+G5-F5</f>
        <v>-300</v>
      </c>
    </row>
    <row r="6" spans="2:10" ht="15" x14ac:dyDescent="0.25">
      <c r="B6" s="192">
        <v>1</v>
      </c>
      <c r="C6" s="427">
        <v>35750</v>
      </c>
      <c r="D6" s="432"/>
      <c r="E6" s="194">
        <v>35840</v>
      </c>
      <c r="F6" s="430">
        <v>36300</v>
      </c>
      <c r="G6" s="460">
        <v>36000</v>
      </c>
      <c r="I6" s="463">
        <f t="shared" si="0"/>
        <v>160</v>
      </c>
      <c r="J6" s="463">
        <f t="shared" si="1"/>
        <v>-300</v>
      </c>
    </row>
    <row r="7" spans="2:10" ht="15" x14ac:dyDescent="0.25">
      <c r="B7" s="192">
        <v>2</v>
      </c>
      <c r="C7" s="427">
        <v>36000</v>
      </c>
      <c r="D7" s="432"/>
      <c r="E7" s="194">
        <v>36350</v>
      </c>
      <c r="F7" s="430">
        <v>36300</v>
      </c>
      <c r="G7" s="460">
        <v>36300</v>
      </c>
      <c r="I7" s="463">
        <f t="shared" si="0"/>
        <v>-50</v>
      </c>
      <c r="J7" s="463">
        <f t="shared" si="1"/>
        <v>0</v>
      </c>
    </row>
    <row r="8" spans="2:10" ht="15" x14ac:dyDescent="0.25">
      <c r="B8" s="192">
        <v>3</v>
      </c>
      <c r="C8" s="427">
        <v>36250</v>
      </c>
      <c r="D8" s="432"/>
      <c r="E8" s="194">
        <v>36880</v>
      </c>
      <c r="F8" s="430">
        <v>37300</v>
      </c>
      <c r="G8" s="460">
        <v>37300</v>
      </c>
      <c r="I8" s="463">
        <f t="shared" si="0"/>
        <v>420</v>
      </c>
      <c r="J8" s="463">
        <f t="shared" si="1"/>
        <v>0</v>
      </c>
    </row>
    <row r="9" spans="2:10" ht="15" x14ac:dyDescent="0.25">
      <c r="B9" s="192">
        <v>4</v>
      </c>
      <c r="C9" s="427">
        <v>36750</v>
      </c>
      <c r="D9" s="432"/>
      <c r="E9" s="194">
        <v>37560</v>
      </c>
      <c r="F9" s="430">
        <v>37300</v>
      </c>
      <c r="G9" s="460">
        <v>37300</v>
      </c>
      <c r="I9" s="463">
        <f t="shared" si="0"/>
        <v>-260</v>
      </c>
      <c r="J9" s="463">
        <f t="shared" si="1"/>
        <v>0</v>
      </c>
    </row>
    <row r="10" spans="2:10" ht="15" x14ac:dyDescent="0.25">
      <c r="B10" s="192">
        <v>5</v>
      </c>
      <c r="C10" s="427">
        <v>37250</v>
      </c>
      <c r="D10" s="432"/>
      <c r="E10" s="194">
        <v>38230</v>
      </c>
      <c r="F10" s="430">
        <v>38300</v>
      </c>
      <c r="G10" s="460">
        <v>38300</v>
      </c>
      <c r="I10" s="463">
        <f t="shared" si="0"/>
        <v>70</v>
      </c>
      <c r="J10" s="463">
        <f t="shared" si="1"/>
        <v>0</v>
      </c>
    </row>
    <row r="11" spans="2:10" ht="15" x14ac:dyDescent="0.25">
      <c r="B11" s="192">
        <v>6</v>
      </c>
      <c r="C11" s="427">
        <v>38000</v>
      </c>
      <c r="D11" s="432"/>
      <c r="E11" s="194">
        <v>39070</v>
      </c>
      <c r="F11" s="430">
        <v>38300</v>
      </c>
      <c r="G11" s="460">
        <v>38300</v>
      </c>
      <c r="I11" s="463">
        <f t="shared" si="0"/>
        <v>-770</v>
      </c>
      <c r="J11" s="463">
        <f t="shared" si="1"/>
        <v>0</v>
      </c>
    </row>
    <row r="12" spans="2:10" ht="15" x14ac:dyDescent="0.25">
      <c r="B12" s="192">
        <v>7</v>
      </c>
      <c r="C12" s="427">
        <v>38500</v>
      </c>
      <c r="D12" s="432"/>
      <c r="E12" s="194">
        <v>39760</v>
      </c>
      <c r="F12" s="430">
        <v>39300</v>
      </c>
      <c r="G12" s="460">
        <v>39300</v>
      </c>
      <c r="I12" s="463">
        <f t="shared" si="0"/>
        <v>-460</v>
      </c>
      <c r="J12" s="463">
        <f t="shared" si="1"/>
        <v>0</v>
      </c>
    </row>
    <row r="13" spans="2:10" ht="15" x14ac:dyDescent="0.25">
      <c r="B13" s="192">
        <v>8</v>
      </c>
      <c r="C13" s="427">
        <v>39000</v>
      </c>
      <c r="D13" s="432"/>
      <c r="E13" s="194">
        <v>40430</v>
      </c>
      <c r="F13" s="430">
        <v>39300</v>
      </c>
      <c r="G13" s="460">
        <v>39300</v>
      </c>
      <c r="I13" s="463">
        <f t="shared" si="0"/>
        <v>-1130</v>
      </c>
      <c r="J13" s="463">
        <f t="shared" si="1"/>
        <v>0</v>
      </c>
    </row>
    <row r="14" spans="2:10" ht="15" x14ac:dyDescent="0.25">
      <c r="B14" s="192">
        <v>9</v>
      </c>
      <c r="C14" s="427">
        <v>39500</v>
      </c>
      <c r="D14" s="432"/>
      <c r="E14" s="194">
        <v>41110</v>
      </c>
      <c r="F14" s="430">
        <v>40550</v>
      </c>
      <c r="G14" s="460">
        <v>40550</v>
      </c>
      <c r="I14" s="463">
        <f t="shared" si="0"/>
        <v>-560</v>
      </c>
      <c r="J14" s="463">
        <f t="shared" si="1"/>
        <v>0</v>
      </c>
    </row>
    <row r="15" spans="2:10" ht="15" x14ac:dyDescent="0.25">
      <c r="B15" s="192">
        <v>10</v>
      </c>
      <c r="C15" s="427">
        <v>40250</v>
      </c>
      <c r="D15" s="432"/>
      <c r="E15" s="194">
        <v>41950</v>
      </c>
      <c r="F15" s="430">
        <v>40550</v>
      </c>
      <c r="G15" s="460">
        <v>40550</v>
      </c>
      <c r="I15" s="463">
        <f t="shared" si="0"/>
        <v>-1400</v>
      </c>
      <c r="J15" s="463">
        <f t="shared" si="1"/>
        <v>0</v>
      </c>
    </row>
    <row r="16" spans="2:10" ht="15" x14ac:dyDescent="0.25">
      <c r="B16" s="192">
        <v>11</v>
      </c>
      <c r="C16" s="427">
        <v>41000</v>
      </c>
      <c r="D16" s="432"/>
      <c r="E16" s="194">
        <v>42800</v>
      </c>
      <c r="F16" s="430">
        <v>42050</v>
      </c>
      <c r="G16" s="460">
        <v>42050</v>
      </c>
      <c r="I16" s="463">
        <f t="shared" si="0"/>
        <v>-750</v>
      </c>
      <c r="J16" s="463">
        <f t="shared" si="1"/>
        <v>0</v>
      </c>
    </row>
    <row r="17" spans="2:10" ht="15" x14ac:dyDescent="0.25">
      <c r="B17" s="192">
        <v>12</v>
      </c>
      <c r="C17" s="427">
        <v>41750</v>
      </c>
      <c r="D17" s="432"/>
      <c r="E17" s="194">
        <v>43640</v>
      </c>
      <c r="F17" s="430">
        <v>42050</v>
      </c>
      <c r="G17" s="460">
        <v>42050</v>
      </c>
      <c r="I17" s="463">
        <f t="shared" si="0"/>
        <v>-1590</v>
      </c>
      <c r="J17" s="463">
        <f t="shared" si="1"/>
        <v>0</v>
      </c>
    </row>
    <row r="18" spans="2:10" ht="15" x14ac:dyDescent="0.25">
      <c r="B18" s="192">
        <v>13</v>
      </c>
      <c r="C18" s="427">
        <v>42500</v>
      </c>
      <c r="D18" s="432"/>
      <c r="E18" s="194">
        <v>44480</v>
      </c>
      <c r="F18" s="430">
        <v>43550</v>
      </c>
      <c r="G18" s="460">
        <v>43550</v>
      </c>
      <c r="I18" s="463">
        <f t="shared" si="0"/>
        <v>-930</v>
      </c>
      <c r="J18" s="463">
        <f t="shared" si="1"/>
        <v>0</v>
      </c>
    </row>
    <row r="19" spans="2:10" ht="15" x14ac:dyDescent="0.25">
      <c r="B19" s="192">
        <v>14</v>
      </c>
      <c r="C19" s="427">
        <v>43250</v>
      </c>
      <c r="D19" s="432"/>
      <c r="E19" s="194">
        <v>45320</v>
      </c>
      <c r="F19" s="430">
        <v>43550</v>
      </c>
      <c r="G19" s="460">
        <v>43550</v>
      </c>
      <c r="I19" s="463">
        <f t="shared" si="0"/>
        <v>-1770</v>
      </c>
      <c r="J19" s="463">
        <f t="shared" si="1"/>
        <v>0</v>
      </c>
    </row>
    <row r="20" spans="2:10" ht="15" x14ac:dyDescent="0.25">
      <c r="B20" s="192">
        <v>15</v>
      </c>
      <c r="C20" s="427">
        <v>45250</v>
      </c>
      <c r="D20" s="432"/>
      <c r="E20" s="194">
        <v>46930</v>
      </c>
      <c r="F20" s="430">
        <v>45550</v>
      </c>
      <c r="G20" s="460">
        <v>45550</v>
      </c>
      <c r="I20" s="463">
        <f t="shared" si="0"/>
        <v>-1380</v>
      </c>
      <c r="J20" s="463">
        <f t="shared" si="1"/>
        <v>0</v>
      </c>
    </row>
    <row r="21" spans="2:10" ht="15" x14ac:dyDescent="0.25">
      <c r="B21" s="192">
        <v>16</v>
      </c>
      <c r="C21" s="427">
        <v>45250</v>
      </c>
      <c r="D21" s="432"/>
      <c r="E21" s="194">
        <v>46930</v>
      </c>
      <c r="F21" s="430">
        <v>46300</v>
      </c>
      <c r="G21" s="460">
        <v>46300</v>
      </c>
      <c r="I21" s="463">
        <f t="shared" si="0"/>
        <v>-630</v>
      </c>
      <c r="J21" s="463">
        <f t="shared" si="1"/>
        <v>0</v>
      </c>
    </row>
    <row r="22" spans="2:10" ht="15" x14ac:dyDescent="0.25">
      <c r="B22" s="192">
        <v>17</v>
      </c>
      <c r="C22" s="427">
        <v>45250</v>
      </c>
      <c r="D22" s="432"/>
      <c r="E22" s="194">
        <v>46930</v>
      </c>
      <c r="F22" s="430">
        <v>47300</v>
      </c>
      <c r="G22" s="460">
        <v>47300</v>
      </c>
      <c r="I22" s="463">
        <f t="shared" si="0"/>
        <v>370</v>
      </c>
      <c r="J22" s="463">
        <f t="shared" si="1"/>
        <v>0</v>
      </c>
    </row>
    <row r="23" spans="2:10" ht="15" x14ac:dyDescent="0.25">
      <c r="B23" s="192">
        <v>18</v>
      </c>
      <c r="C23" s="427">
        <v>45250</v>
      </c>
      <c r="D23" s="432"/>
      <c r="E23" s="194">
        <v>46930</v>
      </c>
      <c r="F23" s="430">
        <v>47300</v>
      </c>
      <c r="G23" s="460">
        <v>47300</v>
      </c>
      <c r="I23" s="463">
        <f t="shared" si="0"/>
        <v>370</v>
      </c>
      <c r="J23" s="463">
        <f t="shared" si="1"/>
        <v>0</v>
      </c>
    </row>
    <row r="24" spans="2:10" ht="15" x14ac:dyDescent="0.25">
      <c r="B24" s="192">
        <v>19</v>
      </c>
      <c r="C24" s="427">
        <v>45250</v>
      </c>
      <c r="D24" s="432"/>
      <c r="E24" s="194">
        <v>46930</v>
      </c>
      <c r="F24" s="430">
        <v>48300</v>
      </c>
      <c r="G24" s="460">
        <v>48300</v>
      </c>
      <c r="I24" s="463">
        <f t="shared" si="0"/>
        <v>1370</v>
      </c>
      <c r="J24" s="463">
        <f t="shared" si="1"/>
        <v>0</v>
      </c>
    </row>
    <row r="25" spans="2:10" ht="15" x14ac:dyDescent="0.25">
      <c r="B25" s="192">
        <v>20</v>
      </c>
      <c r="C25" s="427">
        <v>48000</v>
      </c>
      <c r="D25" s="432"/>
      <c r="E25" s="194">
        <v>48710</v>
      </c>
      <c r="F25" s="430">
        <v>48300</v>
      </c>
      <c r="G25" s="460">
        <v>48300</v>
      </c>
      <c r="I25" s="463">
        <f t="shared" si="0"/>
        <v>-410</v>
      </c>
      <c r="J25" s="463">
        <f t="shared" si="1"/>
        <v>0</v>
      </c>
    </row>
    <row r="26" spans="2:10" ht="15" x14ac:dyDescent="0.25">
      <c r="B26" s="192">
        <v>21</v>
      </c>
      <c r="C26" s="427">
        <v>48000</v>
      </c>
      <c r="D26" s="432"/>
      <c r="E26" s="194">
        <v>48710</v>
      </c>
      <c r="F26" s="430">
        <v>49300</v>
      </c>
      <c r="G26" s="460">
        <v>49300</v>
      </c>
      <c r="I26" s="463">
        <f t="shared" si="0"/>
        <v>590</v>
      </c>
      <c r="J26" s="463">
        <f t="shared" si="1"/>
        <v>0</v>
      </c>
    </row>
    <row r="27" spans="2:10" ht="15" x14ac:dyDescent="0.25">
      <c r="B27" s="192">
        <v>22</v>
      </c>
      <c r="C27" s="427">
        <v>48000</v>
      </c>
      <c r="D27" s="432"/>
      <c r="E27" s="194">
        <v>48710</v>
      </c>
      <c r="F27" s="430">
        <v>49300</v>
      </c>
      <c r="G27" s="460">
        <v>49300</v>
      </c>
      <c r="I27" s="463">
        <f t="shared" si="0"/>
        <v>590</v>
      </c>
      <c r="J27" s="463">
        <f t="shared" si="1"/>
        <v>0</v>
      </c>
    </row>
    <row r="28" spans="2:10" ht="15" x14ac:dyDescent="0.25">
      <c r="B28" s="192">
        <v>23</v>
      </c>
      <c r="C28" s="427">
        <v>48000</v>
      </c>
      <c r="D28" s="432"/>
      <c r="E28" s="194">
        <v>48710</v>
      </c>
      <c r="F28" s="430">
        <v>50300</v>
      </c>
      <c r="G28" s="460">
        <v>50000</v>
      </c>
      <c r="I28" s="463">
        <f t="shared" si="0"/>
        <v>1290</v>
      </c>
      <c r="J28" s="463">
        <f t="shared" si="1"/>
        <v>-300</v>
      </c>
    </row>
    <row r="29" spans="2:10" ht="15" x14ac:dyDescent="0.25">
      <c r="B29" s="192">
        <v>24</v>
      </c>
      <c r="C29" s="427">
        <v>48000</v>
      </c>
      <c r="D29" s="432"/>
      <c r="E29" s="194">
        <v>48710</v>
      </c>
      <c r="F29" s="430">
        <v>50300</v>
      </c>
      <c r="G29" s="460">
        <v>50000</v>
      </c>
      <c r="I29" s="463">
        <f t="shared" si="0"/>
        <v>1290</v>
      </c>
      <c r="J29" s="463">
        <f t="shared" si="1"/>
        <v>-300</v>
      </c>
    </row>
    <row r="30" spans="2:10" ht="15" x14ac:dyDescent="0.25">
      <c r="B30" s="192">
        <v>25</v>
      </c>
      <c r="C30" s="427">
        <v>51000</v>
      </c>
      <c r="D30" s="432"/>
      <c r="E30" s="194">
        <v>51000</v>
      </c>
      <c r="F30" s="430">
        <v>51300</v>
      </c>
      <c r="G30" s="460">
        <v>51300</v>
      </c>
      <c r="I30" s="463">
        <f t="shared" si="0"/>
        <v>300</v>
      </c>
      <c r="J30" s="463">
        <f t="shared" si="1"/>
        <v>0</v>
      </c>
    </row>
    <row r="31" spans="2:10" ht="15" x14ac:dyDescent="0.25">
      <c r="B31" s="192">
        <v>26</v>
      </c>
      <c r="C31" s="427">
        <v>51000</v>
      </c>
      <c r="D31" s="432"/>
      <c r="E31" s="194">
        <v>51000</v>
      </c>
      <c r="F31" s="430">
        <f>F30</f>
        <v>51300</v>
      </c>
      <c r="G31" s="460">
        <v>51300</v>
      </c>
      <c r="I31" s="463">
        <f t="shared" si="0"/>
        <v>300</v>
      </c>
      <c r="J31" s="463">
        <f t="shared" si="1"/>
        <v>0</v>
      </c>
    </row>
    <row r="32" spans="2:10" ht="15" x14ac:dyDescent="0.25">
      <c r="B32" s="192">
        <v>27</v>
      </c>
      <c r="C32" s="427">
        <v>51000</v>
      </c>
      <c r="D32" s="432"/>
      <c r="E32" s="194">
        <v>51000</v>
      </c>
      <c r="F32" s="430">
        <f t="shared" ref="F32:F41" si="2">F31</f>
        <v>51300</v>
      </c>
      <c r="G32" s="460">
        <v>51300</v>
      </c>
      <c r="I32" s="463">
        <f t="shared" si="0"/>
        <v>300</v>
      </c>
      <c r="J32" s="463">
        <f t="shared" si="1"/>
        <v>0</v>
      </c>
    </row>
    <row r="33" spans="2:10" ht="15" x14ac:dyDescent="0.25">
      <c r="B33" s="192">
        <v>28</v>
      </c>
      <c r="C33" s="427">
        <v>51000</v>
      </c>
      <c r="D33" s="432"/>
      <c r="E33" s="194">
        <v>51000</v>
      </c>
      <c r="F33" s="430">
        <f t="shared" si="2"/>
        <v>51300</v>
      </c>
      <c r="G33" s="460">
        <v>51300</v>
      </c>
      <c r="I33" s="463">
        <f t="shared" si="0"/>
        <v>300</v>
      </c>
      <c r="J33" s="463">
        <f t="shared" si="1"/>
        <v>0</v>
      </c>
    </row>
    <row r="34" spans="2:10" ht="15" x14ac:dyDescent="0.25">
      <c r="B34" s="192">
        <v>29</v>
      </c>
      <c r="C34" s="427">
        <v>51000</v>
      </c>
      <c r="D34" s="432"/>
      <c r="E34" s="194">
        <v>51000</v>
      </c>
      <c r="F34" s="430">
        <f t="shared" si="2"/>
        <v>51300</v>
      </c>
      <c r="G34" s="460">
        <v>51300</v>
      </c>
      <c r="I34" s="463">
        <f t="shared" si="0"/>
        <v>300</v>
      </c>
      <c r="J34" s="463">
        <f t="shared" si="1"/>
        <v>0</v>
      </c>
    </row>
    <row r="35" spans="2:10" ht="15" x14ac:dyDescent="0.25">
      <c r="B35" s="192">
        <v>30</v>
      </c>
      <c r="C35" s="427">
        <v>51000</v>
      </c>
      <c r="D35" s="432"/>
      <c r="E35" s="194">
        <v>51000</v>
      </c>
      <c r="F35" s="430">
        <f t="shared" si="2"/>
        <v>51300</v>
      </c>
      <c r="G35" s="460">
        <v>51300</v>
      </c>
      <c r="I35" s="463">
        <f t="shared" si="0"/>
        <v>300</v>
      </c>
      <c r="J35" s="463">
        <f t="shared" si="1"/>
        <v>0</v>
      </c>
    </row>
    <row r="36" spans="2:10" ht="15" x14ac:dyDescent="0.25">
      <c r="B36" s="192">
        <v>31</v>
      </c>
      <c r="C36" s="427">
        <v>51000</v>
      </c>
      <c r="D36" s="432"/>
      <c r="E36" s="194">
        <v>51000</v>
      </c>
      <c r="F36" s="430">
        <f t="shared" si="2"/>
        <v>51300</v>
      </c>
      <c r="G36" s="460">
        <v>51300</v>
      </c>
      <c r="I36" s="463">
        <f t="shared" si="0"/>
        <v>300</v>
      </c>
      <c r="J36" s="463">
        <f t="shared" si="1"/>
        <v>0</v>
      </c>
    </row>
    <row r="37" spans="2:10" ht="15" x14ac:dyDescent="0.25">
      <c r="B37" s="192">
        <v>32</v>
      </c>
      <c r="C37" s="427">
        <v>51000</v>
      </c>
      <c r="D37" s="432"/>
      <c r="E37" s="194">
        <v>51000</v>
      </c>
      <c r="F37" s="430">
        <f t="shared" si="2"/>
        <v>51300</v>
      </c>
      <c r="G37" s="460">
        <v>51300</v>
      </c>
      <c r="I37" s="463">
        <f t="shared" si="0"/>
        <v>300</v>
      </c>
      <c r="J37" s="463">
        <f t="shared" si="1"/>
        <v>0</v>
      </c>
    </row>
    <row r="38" spans="2:10" ht="15" x14ac:dyDescent="0.25">
      <c r="B38" s="192">
        <v>33</v>
      </c>
      <c r="C38" s="427">
        <v>51000</v>
      </c>
      <c r="D38" s="432"/>
      <c r="E38" s="194">
        <v>51000</v>
      </c>
      <c r="F38" s="430">
        <f t="shared" si="2"/>
        <v>51300</v>
      </c>
      <c r="G38" s="460">
        <v>51300</v>
      </c>
      <c r="I38" s="463">
        <f t="shared" si="0"/>
        <v>300</v>
      </c>
      <c r="J38" s="463">
        <f t="shared" si="1"/>
        <v>0</v>
      </c>
    </row>
    <row r="39" spans="2:10" ht="15" x14ac:dyDescent="0.25">
      <c r="B39" s="192">
        <v>34</v>
      </c>
      <c r="C39" s="427">
        <v>51000</v>
      </c>
      <c r="D39" s="432"/>
      <c r="E39" s="194">
        <v>51000</v>
      </c>
      <c r="F39" s="430">
        <f t="shared" si="2"/>
        <v>51300</v>
      </c>
      <c r="G39" s="460">
        <v>51300</v>
      </c>
      <c r="I39" s="463">
        <f t="shared" si="0"/>
        <v>300</v>
      </c>
      <c r="J39" s="463">
        <f t="shared" si="1"/>
        <v>0</v>
      </c>
    </row>
    <row r="40" spans="2:10" ht="15" x14ac:dyDescent="0.25">
      <c r="B40" s="192">
        <v>35</v>
      </c>
      <c r="C40" s="427">
        <v>51000</v>
      </c>
      <c r="D40" s="432"/>
      <c r="E40" s="194">
        <v>51000</v>
      </c>
      <c r="F40" s="430">
        <f t="shared" si="2"/>
        <v>51300</v>
      </c>
      <c r="G40" s="460">
        <v>51300</v>
      </c>
      <c r="I40" s="463">
        <f t="shared" si="0"/>
        <v>300</v>
      </c>
      <c r="J40" s="463">
        <f t="shared" si="1"/>
        <v>0</v>
      </c>
    </row>
    <row r="41" spans="2:10" ht="15" x14ac:dyDescent="0.25">
      <c r="B41" s="192">
        <v>36</v>
      </c>
      <c r="C41" s="427">
        <v>51000</v>
      </c>
      <c r="D41" s="432"/>
      <c r="E41" s="194">
        <v>51000</v>
      </c>
      <c r="F41" s="430">
        <f t="shared" si="2"/>
        <v>51300</v>
      </c>
      <c r="G41" s="460">
        <v>51300</v>
      </c>
      <c r="I41" s="463">
        <f t="shared" si="0"/>
        <v>300</v>
      </c>
      <c r="J41" s="463">
        <f t="shared" si="1"/>
        <v>0</v>
      </c>
    </row>
    <row r="42" spans="2:10" ht="15" x14ac:dyDescent="0.25">
      <c r="B42" s="197">
        <v>37</v>
      </c>
      <c r="C42" s="428">
        <v>51000</v>
      </c>
      <c r="D42" s="433"/>
      <c r="E42" s="198">
        <v>51000</v>
      </c>
      <c r="F42" s="431">
        <v>51300</v>
      </c>
      <c r="G42" s="461">
        <v>51300</v>
      </c>
      <c r="I42" s="464">
        <f t="shared" si="0"/>
        <v>300</v>
      </c>
      <c r="J42" s="464">
        <f t="shared" si="1"/>
        <v>0</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46"/>
  <sheetViews>
    <sheetView topLeftCell="A16" workbookViewId="0">
      <selection activeCell="F6" sqref="F6"/>
    </sheetView>
  </sheetViews>
  <sheetFormatPr defaultRowHeight="12.75" x14ac:dyDescent="0.2"/>
  <cols>
    <col min="7" max="7" width="8.85546875" style="60"/>
    <col min="9" max="9" width="8.85546875" style="364" hidden="1" customWidth="1"/>
  </cols>
  <sheetData>
    <row r="1" spans="1:10" x14ac:dyDescent="0.2">
      <c r="A1" s="154" t="s">
        <v>63</v>
      </c>
      <c r="C1" s="60"/>
    </row>
    <row r="2" spans="1:10" ht="18" x14ac:dyDescent="0.25">
      <c r="A2" s="154" t="s">
        <v>100</v>
      </c>
      <c r="C2" s="390"/>
    </row>
    <row r="3" spans="1:10" x14ac:dyDescent="0.2">
      <c r="A3" s="187"/>
      <c r="C3" s="60"/>
    </row>
    <row r="4" spans="1:10" ht="75" x14ac:dyDescent="0.25">
      <c r="A4" s="188" t="s">
        <v>47</v>
      </c>
      <c r="B4" s="393" t="s">
        <v>101</v>
      </c>
      <c r="C4" s="188" t="s">
        <v>46</v>
      </c>
      <c r="D4" s="188" t="s">
        <v>69</v>
      </c>
      <c r="E4" s="188" t="s">
        <v>48</v>
      </c>
      <c r="F4" s="188" t="s">
        <v>51</v>
      </c>
      <c r="I4" s="365"/>
      <c r="J4" s="70"/>
    </row>
    <row r="5" spans="1:10" ht="15" x14ac:dyDescent="0.25">
      <c r="A5" s="189">
        <v>0</v>
      </c>
      <c r="B5" s="191">
        <v>35000</v>
      </c>
      <c r="C5" s="190">
        <f t="shared" ref="C5:C42" si="0">D5-B5</f>
        <v>300</v>
      </c>
      <c r="D5" s="191">
        <v>35300</v>
      </c>
      <c r="E5" s="191"/>
      <c r="F5" s="245"/>
      <c r="I5" s="366"/>
    </row>
    <row r="6" spans="1:10" ht="15" x14ac:dyDescent="0.25">
      <c r="A6" s="192">
        <v>1</v>
      </c>
      <c r="B6" s="194">
        <v>35750</v>
      </c>
      <c r="C6" s="193">
        <f t="shared" si="0"/>
        <v>550</v>
      </c>
      <c r="D6" s="194">
        <v>36300</v>
      </c>
      <c r="E6" s="194">
        <f>D6-B5</f>
        <v>1300</v>
      </c>
      <c r="F6" s="362">
        <f>E6/B5</f>
        <v>3.7142857142857144E-2</v>
      </c>
      <c r="I6" s="367"/>
    </row>
    <row r="7" spans="1:10" ht="15" x14ac:dyDescent="0.25">
      <c r="A7" s="192">
        <v>2</v>
      </c>
      <c r="B7" s="194">
        <v>36000</v>
      </c>
      <c r="C7" s="193">
        <f t="shared" si="0"/>
        <v>300</v>
      </c>
      <c r="D7" s="194">
        <v>36300</v>
      </c>
      <c r="E7" s="194">
        <f t="shared" ref="E7:E42" si="1">D7-B6</f>
        <v>550</v>
      </c>
      <c r="F7" s="362">
        <f t="shared" ref="F7:F42" si="2">E7/B6</f>
        <v>1.5384615384615385E-2</v>
      </c>
      <c r="I7" s="367"/>
    </row>
    <row r="8" spans="1:10" ht="15" x14ac:dyDescent="0.25">
      <c r="A8" s="192">
        <v>3</v>
      </c>
      <c r="B8" s="194">
        <v>36250</v>
      </c>
      <c r="C8" s="193">
        <f t="shared" si="0"/>
        <v>1050</v>
      </c>
      <c r="D8" s="194">
        <v>37300</v>
      </c>
      <c r="E8" s="194">
        <f t="shared" si="1"/>
        <v>1300</v>
      </c>
      <c r="F8" s="362">
        <f t="shared" si="2"/>
        <v>3.6111111111111108E-2</v>
      </c>
      <c r="I8" s="367"/>
    </row>
    <row r="9" spans="1:10" ht="15" x14ac:dyDescent="0.25">
      <c r="A9" s="192">
        <v>4</v>
      </c>
      <c r="B9" s="194">
        <v>36750</v>
      </c>
      <c r="C9" s="193">
        <f t="shared" si="0"/>
        <v>550</v>
      </c>
      <c r="D9" s="194">
        <v>37300</v>
      </c>
      <c r="E9" s="194">
        <f t="shared" si="1"/>
        <v>1050</v>
      </c>
      <c r="F9" s="362">
        <f t="shared" si="2"/>
        <v>2.8965517241379312E-2</v>
      </c>
      <c r="I9" s="367"/>
    </row>
    <row r="10" spans="1:10" ht="15" x14ac:dyDescent="0.25">
      <c r="A10" s="192">
        <v>5</v>
      </c>
      <c r="B10" s="194">
        <v>37250</v>
      </c>
      <c r="C10" s="193">
        <f t="shared" si="0"/>
        <v>1050</v>
      </c>
      <c r="D10" s="194">
        <v>38300</v>
      </c>
      <c r="E10" s="194">
        <f t="shared" si="1"/>
        <v>1550</v>
      </c>
      <c r="F10" s="362">
        <f t="shared" si="2"/>
        <v>4.2176870748299317E-2</v>
      </c>
      <c r="I10" s="367"/>
    </row>
    <row r="11" spans="1:10" ht="15" x14ac:dyDescent="0.25">
      <c r="A11" s="192">
        <v>6</v>
      </c>
      <c r="B11" s="194">
        <v>38000</v>
      </c>
      <c r="C11" s="193">
        <f t="shared" si="0"/>
        <v>300</v>
      </c>
      <c r="D11" s="194">
        <v>38300</v>
      </c>
      <c r="E11" s="194">
        <f t="shared" si="1"/>
        <v>1050</v>
      </c>
      <c r="F11" s="362">
        <f t="shared" si="2"/>
        <v>2.8187919463087248E-2</v>
      </c>
      <c r="I11" s="367"/>
    </row>
    <row r="12" spans="1:10" ht="15" x14ac:dyDescent="0.25">
      <c r="A12" s="192">
        <v>7</v>
      </c>
      <c r="B12" s="194">
        <v>38500</v>
      </c>
      <c r="C12" s="193">
        <f t="shared" si="0"/>
        <v>800</v>
      </c>
      <c r="D12" s="194">
        <v>39300</v>
      </c>
      <c r="E12" s="194">
        <f t="shared" si="1"/>
        <v>1300</v>
      </c>
      <c r="F12" s="362">
        <f t="shared" si="2"/>
        <v>3.4210526315789476E-2</v>
      </c>
      <c r="I12" s="367"/>
    </row>
    <row r="13" spans="1:10" ht="15" x14ac:dyDescent="0.25">
      <c r="A13" s="192">
        <v>8</v>
      </c>
      <c r="B13" s="194">
        <v>39000</v>
      </c>
      <c r="C13" s="193">
        <f t="shared" si="0"/>
        <v>300</v>
      </c>
      <c r="D13" s="194">
        <v>39300</v>
      </c>
      <c r="E13" s="194">
        <f t="shared" si="1"/>
        <v>800</v>
      </c>
      <c r="F13" s="362">
        <f t="shared" si="2"/>
        <v>2.0779220779220779E-2</v>
      </c>
      <c r="I13" s="367"/>
    </row>
    <row r="14" spans="1:10" ht="15" x14ac:dyDescent="0.25">
      <c r="A14" s="192">
        <v>9</v>
      </c>
      <c r="B14" s="194">
        <v>39500</v>
      </c>
      <c r="C14" s="193">
        <f t="shared" si="0"/>
        <v>1050</v>
      </c>
      <c r="D14" s="194">
        <v>40550</v>
      </c>
      <c r="E14" s="194">
        <f t="shared" si="1"/>
        <v>1550</v>
      </c>
      <c r="F14" s="362">
        <f t="shared" si="2"/>
        <v>3.9743589743589741E-2</v>
      </c>
      <c r="I14" s="367"/>
    </row>
    <row r="15" spans="1:10" ht="15" x14ac:dyDescent="0.25">
      <c r="A15" s="192">
        <v>10</v>
      </c>
      <c r="B15" s="194">
        <v>40250</v>
      </c>
      <c r="C15" s="193">
        <f t="shared" si="0"/>
        <v>300</v>
      </c>
      <c r="D15" s="194">
        <v>40550</v>
      </c>
      <c r="E15" s="194">
        <f t="shared" si="1"/>
        <v>1050</v>
      </c>
      <c r="F15" s="362">
        <f t="shared" si="2"/>
        <v>2.6582278481012658E-2</v>
      </c>
      <c r="I15" s="367"/>
    </row>
    <row r="16" spans="1:10" ht="15" x14ac:dyDescent="0.25">
      <c r="A16" s="192">
        <v>11</v>
      </c>
      <c r="B16" s="194">
        <v>41000</v>
      </c>
      <c r="C16" s="193">
        <f t="shared" si="0"/>
        <v>1050</v>
      </c>
      <c r="D16" s="194">
        <v>42050</v>
      </c>
      <c r="E16" s="194">
        <f t="shared" si="1"/>
        <v>1800</v>
      </c>
      <c r="F16" s="362">
        <f t="shared" si="2"/>
        <v>4.472049689440994E-2</v>
      </c>
      <c r="I16" s="367"/>
    </row>
    <row r="17" spans="1:9" ht="15" x14ac:dyDescent="0.25">
      <c r="A17" s="192">
        <v>12</v>
      </c>
      <c r="B17" s="194">
        <v>41750</v>
      </c>
      <c r="C17" s="193">
        <f t="shared" si="0"/>
        <v>300</v>
      </c>
      <c r="D17" s="194">
        <v>42050</v>
      </c>
      <c r="E17" s="194">
        <f t="shared" si="1"/>
        <v>1050</v>
      </c>
      <c r="F17" s="362">
        <f t="shared" si="2"/>
        <v>2.5609756097560974E-2</v>
      </c>
      <c r="I17" s="367"/>
    </row>
    <row r="18" spans="1:9" ht="15" x14ac:dyDescent="0.25">
      <c r="A18" s="192">
        <v>13</v>
      </c>
      <c r="B18" s="194">
        <v>42500</v>
      </c>
      <c r="C18" s="193">
        <f t="shared" si="0"/>
        <v>1050</v>
      </c>
      <c r="D18" s="194">
        <v>43550</v>
      </c>
      <c r="E18" s="194">
        <f t="shared" si="1"/>
        <v>1800</v>
      </c>
      <c r="F18" s="362">
        <f t="shared" si="2"/>
        <v>4.3113772455089822E-2</v>
      </c>
      <c r="I18" s="367"/>
    </row>
    <row r="19" spans="1:9" ht="15" x14ac:dyDescent="0.25">
      <c r="A19" s="192">
        <v>14</v>
      </c>
      <c r="B19" s="194">
        <v>43250</v>
      </c>
      <c r="C19" s="193">
        <f t="shared" si="0"/>
        <v>300</v>
      </c>
      <c r="D19" s="194">
        <v>43550</v>
      </c>
      <c r="E19" s="194">
        <f t="shared" si="1"/>
        <v>1050</v>
      </c>
      <c r="F19" s="362">
        <f t="shared" si="2"/>
        <v>2.4705882352941175E-2</v>
      </c>
      <c r="I19" s="367"/>
    </row>
    <row r="20" spans="1:9" ht="15" x14ac:dyDescent="0.25">
      <c r="A20" s="192">
        <v>15</v>
      </c>
      <c r="B20" s="194">
        <v>45250</v>
      </c>
      <c r="C20" s="193">
        <f t="shared" si="0"/>
        <v>300</v>
      </c>
      <c r="D20" s="194">
        <v>45550</v>
      </c>
      <c r="E20" s="194">
        <f t="shared" si="1"/>
        <v>2300</v>
      </c>
      <c r="F20" s="362">
        <f t="shared" si="2"/>
        <v>5.3179190751445088E-2</v>
      </c>
      <c r="I20" s="367"/>
    </row>
    <row r="21" spans="1:9" ht="15" x14ac:dyDescent="0.25">
      <c r="A21" s="192">
        <v>16</v>
      </c>
      <c r="B21" s="194">
        <v>45250</v>
      </c>
      <c r="C21" s="193">
        <f t="shared" si="0"/>
        <v>1050</v>
      </c>
      <c r="D21" s="194">
        <v>46300</v>
      </c>
      <c r="E21" s="194">
        <f t="shared" si="1"/>
        <v>1050</v>
      </c>
      <c r="F21" s="362">
        <f t="shared" si="2"/>
        <v>2.3204419889502764E-2</v>
      </c>
      <c r="I21" s="367"/>
    </row>
    <row r="22" spans="1:9" ht="15" x14ac:dyDescent="0.25">
      <c r="A22" s="192">
        <v>17</v>
      </c>
      <c r="B22" s="194">
        <v>45250</v>
      </c>
      <c r="C22" s="193">
        <f t="shared" si="0"/>
        <v>2050</v>
      </c>
      <c r="D22" s="194">
        <v>47300</v>
      </c>
      <c r="E22" s="194">
        <f t="shared" si="1"/>
        <v>2050</v>
      </c>
      <c r="F22" s="362">
        <f t="shared" si="2"/>
        <v>4.5303867403314914E-2</v>
      </c>
      <c r="I22" s="367"/>
    </row>
    <row r="23" spans="1:9" ht="15" x14ac:dyDescent="0.25">
      <c r="A23" s="192">
        <v>18</v>
      </c>
      <c r="B23" s="194">
        <v>45250</v>
      </c>
      <c r="C23" s="193">
        <f t="shared" si="0"/>
        <v>2050</v>
      </c>
      <c r="D23" s="194">
        <v>47300</v>
      </c>
      <c r="E23" s="194">
        <f t="shared" si="1"/>
        <v>2050</v>
      </c>
      <c r="F23" s="362">
        <f t="shared" si="2"/>
        <v>4.5303867403314914E-2</v>
      </c>
      <c r="I23" s="367"/>
    </row>
    <row r="24" spans="1:9" ht="15" x14ac:dyDescent="0.25">
      <c r="A24" s="192">
        <v>19</v>
      </c>
      <c r="B24" s="194">
        <v>45250</v>
      </c>
      <c r="C24" s="193">
        <f t="shared" si="0"/>
        <v>3050</v>
      </c>
      <c r="D24" s="194">
        <v>48300</v>
      </c>
      <c r="E24" s="194">
        <f t="shared" si="1"/>
        <v>3050</v>
      </c>
      <c r="F24" s="362">
        <f t="shared" si="2"/>
        <v>6.7403314917127075E-2</v>
      </c>
      <c r="I24" s="367"/>
    </row>
    <row r="25" spans="1:9" ht="15" x14ac:dyDescent="0.25">
      <c r="A25" s="192">
        <v>20</v>
      </c>
      <c r="B25" s="194">
        <v>48000</v>
      </c>
      <c r="C25" s="193">
        <f t="shared" si="0"/>
        <v>300</v>
      </c>
      <c r="D25" s="194">
        <v>48300</v>
      </c>
      <c r="E25" s="194">
        <f t="shared" si="1"/>
        <v>3050</v>
      </c>
      <c r="F25" s="362">
        <f t="shared" si="2"/>
        <v>6.7403314917127075E-2</v>
      </c>
      <c r="I25" s="367"/>
    </row>
    <row r="26" spans="1:9" ht="15" x14ac:dyDescent="0.25">
      <c r="A26" s="192">
        <v>21</v>
      </c>
      <c r="B26" s="194">
        <v>48000</v>
      </c>
      <c r="C26" s="193">
        <f t="shared" si="0"/>
        <v>1300</v>
      </c>
      <c r="D26" s="194">
        <v>49300</v>
      </c>
      <c r="E26" s="194">
        <f t="shared" si="1"/>
        <v>1300</v>
      </c>
      <c r="F26" s="362">
        <f t="shared" si="2"/>
        <v>2.7083333333333334E-2</v>
      </c>
      <c r="I26" s="367"/>
    </row>
    <row r="27" spans="1:9" ht="15" x14ac:dyDescent="0.25">
      <c r="A27" s="192">
        <v>22</v>
      </c>
      <c r="B27" s="194">
        <v>48000</v>
      </c>
      <c r="C27" s="193">
        <f t="shared" si="0"/>
        <v>1300</v>
      </c>
      <c r="D27" s="194">
        <v>49300</v>
      </c>
      <c r="E27" s="194">
        <f t="shared" si="1"/>
        <v>1300</v>
      </c>
      <c r="F27" s="362">
        <f t="shared" si="2"/>
        <v>2.7083333333333334E-2</v>
      </c>
      <c r="I27" s="367"/>
    </row>
    <row r="28" spans="1:9" ht="15" x14ac:dyDescent="0.25">
      <c r="A28" s="192">
        <v>23</v>
      </c>
      <c r="B28" s="194">
        <v>48000</v>
      </c>
      <c r="C28" s="193">
        <f t="shared" si="0"/>
        <v>2300</v>
      </c>
      <c r="D28" s="194">
        <v>50300</v>
      </c>
      <c r="E28" s="194">
        <f t="shared" si="1"/>
        <v>2300</v>
      </c>
      <c r="F28" s="362">
        <f t="shared" si="2"/>
        <v>4.791666666666667E-2</v>
      </c>
      <c r="I28" s="367"/>
    </row>
    <row r="29" spans="1:9" ht="15" x14ac:dyDescent="0.25">
      <c r="A29" s="192">
        <v>24</v>
      </c>
      <c r="B29" s="194">
        <v>48000</v>
      </c>
      <c r="C29" s="193">
        <f t="shared" si="0"/>
        <v>2300</v>
      </c>
      <c r="D29" s="194">
        <v>50300</v>
      </c>
      <c r="E29" s="194">
        <f t="shared" si="1"/>
        <v>2300</v>
      </c>
      <c r="F29" s="362">
        <f t="shared" si="2"/>
        <v>4.791666666666667E-2</v>
      </c>
      <c r="I29" s="367"/>
    </row>
    <row r="30" spans="1:9" ht="15" x14ac:dyDescent="0.25">
      <c r="A30" s="192">
        <v>25</v>
      </c>
      <c r="B30" s="194">
        <v>51000</v>
      </c>
      <c r="C30" s="193">
        <f t="shared" si="0"/>
        <v>300</v>
      </c>
      <c r="D30" s="194">
        <v>51300</v>
      </c>
      <c r="E30" s="194">
        <f>D30-B29</f>
        <v>3300</v>
      </c>
      <c r="F30" s="362">
        <f>E30/B29</f>
        <v>6.8750000000000006E-2</v>
      </c>
      <c r="I30" s="367"/>
    </row>
    <row r="31" spans="1:9" ht="15" x14ac:dyDescent="0.25">
      <c r="A31" s="192">
        <v>26</v>
      </c>
      <c r="B31" s="194">
        <v>51000</v>
      </c>
      <c r="C31" s="193">
        <f t="shared" si="0"/>
        <v>300</v>
      </c>
      <c r="D31" s="194">
        <f>D30</f>
        <v>51300</v>
      </c>
      <c r="E31" s="194">
        <f t="shared" si="1"/>
        <v>300</v>
      </c>
      <c r="F31" s="362">
        <f t="shared" si="2"/>
        <v>5.8823529411764705E-3</v>
      </c>
      <c r="I31" s="367"/>
    </row>
    <row r="32" spans="1:9" ht="15" x14ac:dyDescent="0.25">
      <c r="A32" s="192">
        <v>27</v>
      </c>
      <c r="B32" s="194">
        <v>51000</v>
      </c>
      <c r="C32" s="193">
        <f t="shared" si="0"/>
        <v>300</v>
      </c>
      <c r="D32" s="194">
        <f t="shared" ref="D32:D41" si="3">D31</f>
        <v>51300</v>
      </c>
      <c r="E32" s="194">
        <f t="shared" si="1"/>
        <v>300</v>
      </c>
      <c r="F32" s="362">
        <f t="shared" si="2"/>
        <v>5.8823529411764705E-3</v>
      </c>
      <c r="I32" s="367"/>
    </row>
    <row r="33" spans="1:9" ht="15" x14ac:dyDescent="0.25">
      <c r="A33" s="192">
        <v>28</v>
      </c>
      <c r="B33" s="194">
        <v>51000</v>
      </c>
      <c r="C33" s="193">
        <f t="shared" si="0"/>
        <v>300</v>
      </c>
      <c r="D33" s="194">
        <f t="shared" si="3"/>
        <v>51300</v>
      </c>
      <c r="E33" s="194">
        <f t="shared" si="1"/>
        <v>300</v>
      </c>
      <c r="F33" s="362">
        <f t="shared" si="2"/>
        <v>5.8823529411764705E-3</v>
      </c>
      <c r="I33" s="367"/>
    </row>
    <row r="34" spans="1:9" ht="15" x14ac:dyDescent="0.25">
      <c r="A34" s="192">
        <v>29</v>
      </c>
      <c r="B34" s="194">
        <v>51000</v>
      </c>
      <c r="C34" s="193">
        <f t="shared" si="0"/>
        <v>300</v>
      </c>
      <c r="D34" s="194">
        <f t="shared" si="3"/>
        <v>51300</v>
      </c>
      <c r="E34" s="194">
        <f t="shared" si="1"/>
        <v>300</v>
      </c>
      <c r="F34" s="362">
        <f t="shared" si="2"/>
        <v>5.8823529411764705E-3</v>
      </c>
      <c r="I34" s="367"/>
    </row>
    <row r="35" spans="1:9" ht="15" x14ac:dyDescent="0.25">
      <c r="A35" s="192">
        <v>30</v>
      </c>
      <c r="B35" s="194">
        <v>51000</v>
      </c>
      <c r="C35" s="193">
        <f t="shared" si="0"/>
        <v>300</v>
      </c>
      <c r="D35" s="194">
        <f t="shared" si="3"/>
        <v>51300</v>
      </c>
      <c r="E35" s="194">
        <f t="shared" si="1"/>
        <v>300</v>
      </c>
      <c r="F35" s="362">
        <f t="shared" si="2"/>
        <v>5.8823529411764705E-3</v>
      </c>
      <c r="I35" s="367"/>
    </row>
    <row r="36" spans="1:9" ht="15" x14ac:dyDescent="0.25">
      <c r="A36" s="192">
        <v>31</v>
      </c>
      <c r="B36" s="194">
        <v>51000</v>
      </c>
      <c r="C36" s="193">
        <f t="shared" si="0"/>
        <v>300</v>
      </c>
      <c r="D36" s="194">
        <f t="shared" si="3"/>
        <v>51300</v>
      </c>
      <c r="E36" s="194">
        <f t="shared" si="1"/>
        <v>300</v>
      </c>
      <c r="F36" s="362">
        <f t="shared" si="2"/>
        <v>5.8823529411764705E-3</v>
      </c>
      <c r="I36" s="367"/>
    </row>
    <row r="37" spans="1:9" ht="15" x14ac:dyDescent="0.25">
      <c r="A37" s="192">
        <v>32</v>
      </c>
      <c r="B37" s="194">
        <v>51000</v>
      </c>
      <c r="C37" s="193">
        <f t="shared" si="0"/>
        <v>300</v>
      </c>
      <c r="D37" s="194">
        <f t="shared" si="3"/>
        <v>51300</v>
      </c>
      <c r="E37" s="194">
        <f t="shared" si="1"/>
        <v>300</v>
      </c>
      <c r="F37" s="362">
        <f t="shared" si="2"/>
        <v>5.8823529411764705E-3</v>
      </c>
      <c r="I37" s="367"/>
    </row>
    <row r="38" spans="1:9" ht="15" x14ac:dyDescent="0.25">
      <c r="A38" s="192">
        <v>33</v>
      </c>
      <c r="B38" s="194">
        <v>51000</v>
      </c>
      <c r="C38" s="193">
        <f t="shared" si="0"/>
        <v>300</v>
      </c>
      <c r="D38" s="194">
        <f t="shared" si="3"/>
        <v>51300</v>
      </c>
      <c r="E38" s="194">
        <f t="shared" si="1"/>
        <v>300</v>
      </c>
      <c r="F38" s="362">
        <f t="shared" si="2"/>
        <v>5.8823529411764705E-3</v>
      </c>
      <c r="I38" s="367"/>
    </row>
    <row r="39" spans="1:9" ht="15" x14ac:dyDescent="0.25">
      <c r="A39" s="192">
        <v>34</v>
      </c>
      <c r="B39" s="194">
        <v>51000</v>
      </c>
      <c r="C39" s="193">
        <f t="shared" si="0"/>
        <v>300</v>
      </c>
      <c r="D39" s="194">
        <f t="shared" si="3"/>
        <v>51300</v>
      </c>
      <c r="E39" s="194">
        <f t="shared" si="1"/>
        <v>300</v>
      </c>
      <c r="F39" s="362">
        <f t="shared" si="2"/>
        <v>5.8823529411764705E-3</v>
      </c>
      <c r="I39" s="367"/>
    </row>
    <row r="40" spans="1:9" ht="15" x14ac:dyDescent="0.25">
      <c r="A40" s="192">
        <v>35</v>
      </c>
      <c r="B40" s="194">
        <v>51000</v>
      </c>
      <c r="C40" s="193">
        <f t="shared" si="0"/>
        <v>300</v>
      </c>
      <c r="D40" s="194">
        <f t="shared" si="3"/>
        <v>51300</v>
      </c>
      <c r="E40" s="194">
        <f t="shared" si="1"/>
        <v>300</v>
      </c>
      <c r="F40" s="362">
        <f t="shared" si="2"/>
        <v>5.8823529411764705E-3</v>
      </c>
      <c r="I40" s="367"/>
    </row>
    <row r="41" spans="1:9" ht="15" x14ac:dyDescent="0.25">
      <c r="A41" s="192">
        <v>36</v>
      </c>
      <c r="B41" s="194">
        <v>51000</v>
      </c>
      <c r="C41" s="193">
        <f t="shared" si="0"/>
        <v>300</v>
      </c>
      <c r="D41" s="194">
        <f t="shared" si="3"/>
        <v>51300</v>
      </c>
      <c r="E41" s="194">
        <f t="shared" si="1"/>
        <v>300</v>
      </c>
      <c r="F41" s="362">
        <f t="shared" si="2"/>
        <v>5.8823529411764705E-3</v>
      </c>
      <c r="I41" s="367"/>
    </row>
    <row r="42" spans="1:9" ht="15" x14ac:dyDescent="0.25">
      <c r="A42" s="197">
        <v>37</v>
      </c>
      <c r="B42" s="198">
        <v>51000</v>
      </c>
      <c r="C42" s="199">
        <f t="shared" si="0"/>
        <v>300</v>
      </c>
      <c r="D42" s="198">
        <v>51300</v>
      </c>
      <c r="E42" s="199">
        <f t="shared" si="1"/>
        <v>300</v>
      </c>
      <c r="F42" s="363">
        <f t="shared" si="2"/>
        <v>5.8823529411764705E-3</v>
      </c>
      <c r="I42" s="368"/>
    </row>
    <row r="45" spans="1:9" x14ac:dyDescent="0.2">
      <c r="A45" s="70"/>
    </row>
    <row r="46" spans="1:9" x14ac:dyDescent="0.2">
      <c r="A46" s="70"/>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46"/>
  <sheetViews>
    <sheetView workbookViewId="0">
      <selection activeCell="I33" sqref="I33"/>
    </sheetView>
  </sheetViews>
  <sheetFormatPr defaultRowHeight="12.75" x14ac:dyDescent="0.2"/>
  <cols>
    <col min="7" max="7" width="8.85546875" style="60"/>
    <col min="9" max="9" width="8.85546875" style="364" hidden="1" customWidth="1"/>
  </cols>
  <sheetData>
    <row r="1" spans="1:9" x14ac:dyDescent="0.2">
      <c r="A1" s="154" t="s">
        <v>75</v>
      </c>
      <c r="C1" s="60"/>
    </row>
    <row r="2" spans="1:9" ht="18" x14ac:dyDescent="0.25">
      <c r="A2" s="154" t="s">
        <v>100</v>
      </c>
      <c r="C2" s="390"/>
    </row>
    <row r="3" spans="1:9" x14ac:dyDescent="0.2">
      <c r="A3" s="187"/>
      <c r="C3" s="60"/>
      <c r="I3" s="364" t="s">
        <v>164</v>
      </c>
    </row>
    <row r="4" spans="1:9" ht="75" x14ac:dyDescent="0.25">
      <c r="A4" s="188" t="s">
        <v>47</v>
      </c>
      <c r="B4" s="393" t="s">
        <v>101</v>
      </c>
      <c r="C4" s="188" t="s">
        <v>46</v>
      </c>
      <c r="D4" s="188" t="s">
        <v>69</v>
      </c>
      <c r="E4" s="188" t="s">
        <v>48</v>
      </c>
      <c r="F4" s="188" t="s">
        <v>51</v>
      </c>
      <c r="I4" s="365" t="s">
        <v>69</v>
      </c>
    </row>
    <row r="5" spans="1:9" ht="15" x14ac:dyDescent="0.25">
      <c r="A5" s="189">
        <v>0</v>
      </c>
      <c r="B5" s="191">
        <v>35000</v>
      </c>
      <c r="C5" s="190">
        <f t="shared" ref="C5:C42" si="0">D5-B5</f>
        <v>0</v>
      </c>
      <c r="D5" s="191">
        <f t="shared" ref="D5:D42" si="1">I5*10</f>
        <v>35000</v>
      </c>
      <c r="E5" s="191"/>
      <c r="F5" s="245"/>
      <c r="I5" s="366">
        <v>3500</v>
      </c>
    </row>
    <row r="6" spans="1:9" ht="15" x14ac:dyDescent="0.25">
      <c r="A6" s="192">
        <v>1</v>
      </c>
      <c r="B6" s="194">
        <v>35750</v>
      </c>
      <c r="C6" s="193">
        <f t="shared" si="0"/>
        <v>90</v>
      </c>
      <c r="D6" s="194">
        <f t="shared" si="1"/>
        <v>35840</v>
      </c>
      <c r="E6" s="194">
        <f>D6-B5</f>
        <v>840</v>
      </c>
      <c r="F6" s="362">
        <f>E6/B5</f>
        <v>2.4E-2</v>
      </c>
      <c r="I6" s="367">
        <v>3584</v>
      </c>
    </row>
    <row r="7" spans="1:9" ht="15" x14ac:dyDescent="0.25">
      <c r="A7" s="192">
        <v>2</v>
      </c>
      <c r="B7" s="194">
        <v>36000</v>
      </c>
      <c r="C7" s="193">
        <f t="shared" si="0"/>
        <v>350</v>
      </c>
      <c r="D7" s="194">
        <f t="shared" si="1"/>
        <v>36350</v>
      </c>
      <c r="E7" s="194">
        <f t="shared" ref="E7:E42" si="2">D7-B6</f>
        <v>600</v>
      </c>
      <c r="F7" s="362">
        <f t="shared" ref="F7:F42" si="3">E7/B6</f>
        <v>1.6783216783216783E-2</v>
      </c>
      <c r="I7" s="367">
        <v>3635</v>
      </c>
    </row>
    <row r="8" spans="1:9" ht="15" x14ac:dyDescent="0.25">
      <c r="A8" s="192">
        <v>3</v>
      </c>
      <c r="B8" s="194">
        <v>36250</v>
      </c>
      <c r="C8" s="193">
        <f t="shared" si="0"/>
        <v>630</v>
      </c>
      <c r="D8" s="194">
        <f t="shared" si="1"/>
        <v>36880</v>
      </c>
      <c r="E8" s="194">
        <f t="shared" si="2"/>
        <v>880</v>
      </c>
      <c r="F8" s="362">
        <f t="shared" si="3"/>
        <v>2.4444444444444446E-2</v>
      </c>
      <c r="I8" s="367">
        <v>3688</v>
      </c>
    </row>
    <row r="9" spans="1:9" ht="15" x14ac:dyDescent="0.25">
      <c r="A9" s="192">
        <v>4</v>
      </c>
      <c r="B9" s="194">
        <v>36750</v>
      </c>
      <c r="C9" s="193">
        <f t="shared" si="0"/>
        <v>810</v>
      </c>
      <c r="D9" s="194">
        <f t="shared" si="1"/>
        <v>37560</v>
      </c>
      <c r="E9" s="194">
        <f t="shared" si="2"/>
        <v>1310</v>
      </c>
      <c r="F9" s="362">
        <f t="shared" si="3"/>
        <v>3.6137931034482762E-2</v>
      </c>
      <c r="I9" s="367">
        <v>3756</v>
      </c>
    </row>
    <row r="10" spans="1:9" ht="15" x14ac:dyDescent="0.25">
      <c r="A10" s="192">
        <v>5</v>
      </c>
      <c r="B10" s="194">
        <v>37250</v>
      </c>
      <c r="C10" s="193">
        <f t="shared" si="0"/>
        <v>980</v>
      </c>
      <c r="D10" s="194">
        <f t="shared" si="1"/>
        <v>38230</v>
      </c>
      <c r="E10" s="194">
        <f t="shared" si="2"/>
        <v>1480</v>
      </c>
      <c r="F10" s="362">
        <f t="shared" si="3"/>
        <v>4.0272108843537414E-2</v>
      </c>
      <c r="I10" s="367">
        <v>3823</v>
      </c>
    </row>
    <row r="11" spans="1:9" ht="15" x14ac:dyDescent="0.25">
      <c r="A11" s="192">
        <v>6</v>
      </c>
      <c r="B11" s="194">
        <v>38000</v>
      </c>
      <c r="C11" s="193">
        <f t="shared" si="0"/>
        <v>1070</v>
      </c>
      <c r="D11" s="194">
        <f t="shared" si="1"/>
        <v>39070</v>
      </c>
      <c r="E11" s="194">
        <f t="shared" si="2"/>
        <v>1820</v>
      </c>
      <c r="F11" s="362">
        <f t="shared" si="3"/>
        <v>4.8859060402684562E-2</v>
      </c>
      <c r="I11" s="367">
        <v>3907</v>
      </c>
    </row>
    <row r="12" spans="1:9" ht="15" x14ac:dyDescent="0.25">
      <c r="A12" s="192">
        <v>7</v>
      </c>
      <c r="B12" s="194">
        <v>38500</v>
      </c>
      <c r="C12" s="193">
        <f t="shared" si="0"/>
        <v>1260</v>
      </c>
      <c r="D12" s="194">
        <f t="shared" si="1"/>
        <v>39760</v>
      </c>
      <c r="E12" s="194">
        <f t="shared" si="2"/>
        <v>1760</v>
      </c>
      <c r="F12" s="362">
        <f t="shared" si="3"/>
        <v>4.6315789473684213E-2</v>
      </c>
      <c r="I12" s="367">
        <v>3976</v>
      </c>
    </row>
    <row r="13" spans="1:9" ht="15" x14ac:dyDescent="0.25">
      <c r="A13" s="192">
        <v>8</v>
      </c>
      <c r="B13" s="194">
        <v>39000</v>
      </c>
      <c r="C13" s="193">
        <f t="shared" si="0"/>
        <v>1430</v>
      </c>
      <c r="D13" s="194">
        <f t="shared" si="1"/>
        <v>40430</v>
      </c>
      <c r="E13" s="194">
        <f t="shared" si="2"/>
        <v>1930</v>
      </c>
      <c r="F13" s="362">
        <f t="shared" si="3"/>
        <v>5.0129870129870129E-2</v>
      </c>
      <c r="I13" s="367">
        <v>4043</v>
      </c>
    </row>
    <row r="14" spans="1:9" ht="15" x14ac:dyDescent="0.25">
      <c r="A14" s="192">
        <v>9</v>
      </c>
      <c r="B14" s="194">
        <v>39500</v>
      </c>
      <c r="C14" s="193">
        <f t="shared" si="0"/>
        <v>1610</v>
      </c>
      <c r="D14" s="194">
        <f t="shared" si="1"/>
        <v>41110</v>
      </c>
      <c r="E14" s="194">
        <f t="shared" si="2"/>
        <v>2110</v>
      </c>
      <c r="F14" s="362">
        <f t="shared" si="3"/>
        <v>5.4102564102564102E-2</v>
      </c>
      <c r="I14" s="367">
        <v>4111</v>
      </c>
    </row>
    <row r="15" spans="1:9" ht="15" x14ac:dyDescent="0.25">
      <c r="A15" s="192">
        <v>10</v>
      </c>
      <c r="B15" s="194">
        <v>40250</v>
      </c>
      <c r="C15" s="193">
        <f t="shared" si="0"/>
        <v>1700</v>
      </c>
      <c r="D15" s="194">
        <f t="shared" si="1"/>
        <v>41950</v>
      </c>
      <c r="E15" s="194">
        <f t="shared" si="2"/>
        <v>2450</v>
      </c>
      <c r="F15" s="362">
        <f t="shared" si="3"/>
        <v>6.20253164556962E-2</v>
      </c>
      <c r="I15" s="367">
        <v>4195</v>
      </c>
    </row>
    <row r="16" spans="1:9" ht="15" x14ac:dyDescent="0.25">
      <c r="A16" s="192">
        <v>11</v>
      </c>
      <c r="B16" s="194">
        <v>41000</v>
      </c>
      <c r="C16" s="193">
        <f t="shared" si="0"/>
        <v>1800</v>
      </c>
      <c r="D16" s="194">
        <f t="shared" si="1"/>
        <v>42800</v>
      </c>
      <c r="E16" s="194">
        <f t="shared" si="2"/>
        <v>2550</v>
      </c>
      <c r="F16" s="362">
        <f t="shared" si="3"/>
        <v>6.3354037267080748E-2</v>
      </c>
      <c r="I16" s="367">
        <v>4280</v>
      </c>
    </row>
    <row r="17" spans="1:9" ht="15" x14ac:dyDescent="0.25">
      <c r="A17" s="192">
        <v>12</v>
      </c>
      <c r="B17" s="194">
        <v>41750</v>
      </c>
      <c r="C17" s="193">
        <f t="shared" si="0"/>
        <v>1890</v>
      </c>
      <c r="D17" s="194">
        <f t="shared" si="1"/>
        <v>43640</v>
      </c>
      <c r="E17" s="194">
        <f t="shared" si="2"/>
        <v>2640</v>
      </c>
      <c r="F17" s="362">
        <f t="shared" si="3"/>
        <v>6.4390243902439026E-2</v>
      </c>
      <c r="I17" s="367">
        <v>4364</v>
      </c>
    </row>
    <row r="18" spans="1:9" ht="15" x14ac:dyDescent="0.25">
      <c r="A18" s="192">
        <v>13</v>
      </c>
      <c r="B18" s="194">
        <v>42500</v>
      </c>
      <c r="C18" s="193">
        <f t="shared" si="0"/>
        <v>1980</v>
      </c>
      <c r="D18" s="194">
        <f t="shared" si="1"/>
        <v>44480</v>
      </c>
      <c r="E18" s="194">
        <f t="shared" si="2"/>
        <v>2730</v>
      </c>
      <c r="F18" s="362">
        <f t="shared" si="3"/>
        <v>6.5389221556886229E-2</v>
      </c>
      <c r="I18" s="367">
        <v>4448</v>
      </c>
    </row>
    <row r="19" spans="1:9" ht="15" x14ac:dyDescent="0.25">
      <c r="A19" s="192">
        <v>14</v>
      </c>
      <c r="B19" s="194">
        <v>43250</v>
      </c>
      <c r="C19" s="193">
        <f t="shared" si="0"/>
        <v>2070</v>
      </c>
      <c r="D19" s="194">
        <f t="shared" si="1"/>
        <v>45320</v>
      </c>
      <c r="E19" s="194">
        <f t="shared" si="2"/>
        <v>2820</v>
      </c>
      <c r="F19" s="362">
        <f t="shared" si="3"/>
        <v>6.6352941176470587E-2</v>
      </c>
      <c r="I19" s="367">
        <v>4532</v>
      </c>
    </row>
    <row r="20" spans="1:9" ht="15" x14ac:dyDescent="0.25">
      <c r="A20" s="192">
        <v>15</v>
      </c>
      <c r="B20" s="194">
        <v>45250</v>
      </c>
      <c r="C20" s="193">
        <f t="shared" si="0"/>
        <v>1680</v>
      </c>
      <c r="D20" s="194">
        <f>I20*10</f>
        <v>46930</v>
      </c>
      <c r="E20" s="194">
        <f t="shared" si="2"/>
        <v>3680</v>
      </c>
      <c r="F20" s="362">
        <f t="shared" si="3"/>
        <v>8.5086705202312138E-2</v>
      </c>
      <c r="I20" s="367">
        <v>4693</v>
      </c>
    </row>
    <row r="21" spans="1:9" ht="15" x14ac:dyDescent="0.25">
      <c r="A21" s="192">
        <v>16</v>
      </c>
      <c r="B21" s="194">
        <v>45250</v>
      </c>
      <c r="C21" s="193">
        <f t="shared" si="0"/>
        <v>1680</v>
      </c>
      <c r="D21" s="194">
        <f t="shared" si="1"/>
        <v>46930</v>
      </c>
      <c r="E21" s="194">
        <f t="shared" si="2"/>
        <v>1680</v>
      </c>
      <c r="F21" s="362">
        <f t="shared" si="3"/>
        <v>3.7127071823204419E-2</v>
      </c>
      <c r="I21" s="367">
        <v>4693</v>
      </c>
    </row>
    <row r="22" spans="1:9" ht="15" x14ac:dyDescent="0.25">
      <c r="A22" s="192">
        <v>17</v>
      </c>
      <c r="B22" s="194">
        <v>45250</v>
      </c>
      <c r="C22" s="193">
        <f t="shared" si="0"/>
        <v>1680</v>
      </c>
      <c r="D22" s="194">
        <f t="shared" si="1"/>
        <v>46930</v>
      </c>
      <c r="E22" s="194">
        <f t="shared" si="2"/>
        <v>1680</v>
      </c>
      <c r="F22" s="362">
        <f t="shared" si="3"/>
        <v>3.7127071823204419E-2</v>
      </c>
      <c r="I22" s="367">
        <v>4693</v>
      </c>
    </row>
    <row r="23" spans="1:9" ht="15" x14ac:dyDescent="0.25">
      <c r="A23" s="192">
        <v>18</v>
      </c>
      <c r="B23" s="194">
        <v>45250</v>
      </c>
      <c r="C23" s="193">
        <f t="shared" si="0"/>
        <v>1680</v>
      </c>
      <c r="D23" s="194">
        <f t="shared" si="1"/>
        <v>46930</v>
      </c>
      <c r="E23" s="194">
        <f t="shared" si="2"/>
        <v>1680</v>
      </c>
      <c r="F23" s="362">
        <f t="shared" si="3"/>
        <v>3.7127071823204419E-2</v>
      </c>
      <c r="I23" s="367">
        <v>4693</v>
      </c>
    </row>
    <row r="24" spans="1:9" ht="15" x14ac:dyDescent="0.25">
      <c r="A24" s="192">
        <v>19</v>
      </c>
      <c r="B24" s="194">
        <v>45250</v>
      </c>
      <c r="C24" s="193">
        <f t="shared" si="0"/>
        <v>1680</v>
      </c>
      <c r="D24" s="194">
        <f t="shared" si="1"/>
        <v>46930</v>
      </c>
      <c r="E24" s="194">
        <f t="shared" si="2"/>
        <v>1680</v>
      </c>
      <c r="F24" s="362">
        <f t="shared" si="3"/>
        <v>3.7127071823204419E-2</v>
      </c>
      <c r="I24" s="367">
        <v>4693</v>
      </c>
    </row>
    <row r="25" spans="1:9" ht="15" x14ac:dyDescent="0.25">
      <c r="A25" s="192">
        <v>20</v>
      </c>
      <c r="B25" s="194">
        <v>48000</v>
      </c>
      <c r="C25" s="193">
        <f t="shared" si="0"/>
        <v>710</v>
      </c>
      <c r="D25" s="194">
        <f t="shared" si="1"/>
        <v>48710</v>
      </c>
      <c r="E25" s="194">
        <f t="shared" si="2"/>
        <v>3460</v>
      </c>
      <c r="F25" s="362">
        <f t="shared" si="3"/>
        <v>7.646408839779005E-2</v>
      </c>
      <c r="I25" s="367">
        <v>4871</v>
      </c>
    </row>
    <row r="26" spans="1:9" ht="15" x14ac:dyDescent="0.25">
      <c r="A26" s="192">
        <v>21</v>
      </c>
      <c r="B26" s="194">
        <v>48000</v>
      </c>
      <c r="C26" s="193">
        <f t="shared" si="0"/>
        <v>710</v>
      </c>
      <c r="D26" s="194">
        <f t="shared" si="1"/>
        <v>48710</v>
      </c>
      <c r="E26" s="194">
        <f t="shared" si="2"/>
        <v>710</v>
      </c>
      <c r="F26" s="362">
        <f t="shared" si="3"/>
        <v>1.4791666666666667E-2</v>
      </c>
      <c r="I26" s="367">
        <v>4871</v>
      </c>
    </row>
    <row r="27" spans="1:9" ht="15" x14ac:dyDescent="0.25">
      <c r="A27" s="192">
        <v>22</v>
      </c>
      <c r="B27" s="194">
        <v>48000</v>
      </c>
      <c r="C27" s="193">
        <f t="shared" si="0"/>
        <v>710</v>
      </c>
      <c r="D27" s="194">
        <f t="shared" si="1"/>
        <v>48710</v>
      </c>
      <c r="E27" s="194">
        <f t="shared" si="2"/>
        <v>710</v>
      </c>
      <c r="F27" s="362">
        <f t="shared" si="3"/>
        <v>1.4791666666666667E-2</v>
      </c>
      <c r="I27" s="367">
        <v>4871</v>
      </c>
    </row>
    <row r="28" spans="1:9" ht="15" x14ac:dyDescent="0.25">
      <c r="A28" s="192">
        <v>23</v>
      </c>
      <c r="B28" s="194">
        <v>48000</v>
      </c>
      <c r="C28" s="193">
        <f t="shared" si="0"/>
        <v>710</v>
      </c>
      <c r="D28" s="194">
        <f t="shared" si="1"/>
        <v>48710</v>
      </c>
      <c r="E28" s="194">
        <f t="shared" si="2"/>
        <v>710</v>
      </c>
      <c r="F28" s="362">
        <f t="shared" si="3"/>
        <v>1.4791666666666667E-2</v>
      </c>
      <c r="I28" s="367">
        <v>4871</v>
      </c>
    </row>
    <row r="29" spans="1:9" ht="15" x14ac:dyDescent="0.25">
      <c r="A29" s="192">
        <v>24</v>
      </c>
      <c r="B29" s="194">
        <v>48000</v>
      </c>
      <c r="C29" s="193">
        <f t="shared" si="0"/>
        <v>710</v>
      </c>
      <c r="D29" s="194">
        <f t="shared" si="1"/>
        <v>48710</v>
      </c>
      <c r="E29" s="194">
        <f t="shared" si="2"/>
        <v>710</v>
      </c>
      <c r="F29" s="362">
        <f t="shared" si="3"/>
        <v>1.4791666666666667E-2</v>
      </c>
      <c r="I29" s="367">
        <v>4871</v>
      </c>
    </row>
    <row r="30" spans="1:9" ht="15" x14ac:dyDescent="0.25">
      <c r="A30" s="192">
        <v>25</v>
      </c>
      <c r="B30" s="194">
        <v>51000</v>
      </c>
      <c r="C30" s="193">
        <f t="shared" si="0"/>
        <v>0</v>
      </c>
      <c r="D30" s="194">
        <f t="shared" si="1"/>
        <v>51000</v>
      </c>
      <c r="E30" s="194">
        <f>D30-B29</f>
        <v>3000</v>
      </c>
      <c r="F30" s="362">
        <f>E30/B29</f>
        <v>6.25E-2</v>
      </c>
      <c r="I30" s="367">
        <v>5100</v>
      </c>
    </row>
    <row r="31" spans="1:9" ht="15" x14ac:dyDescent="0.25">
      <c r="A31" s="192">
        <v>26</v>
      </c>
      <c r="B31" s="194">
        <v>51000</v>
      </c>
      <c r="C31" s="193">
        <f t="shared" si="0"/>
        <v>0</v>
      </c>
      <c r="D31" s="194">
        <f t="shared" si="1"/>
        <v>51000</v>
      </c>
      <c r="E31" s="194">
        <f t="shared" si="2"/>
        <v>0</v>
      </c>
      <c r="F31" s="362">
        <f t="shared" si="3"/>
        <v>0</v>
      </c>
      <c r="I31" s="367">
        <v>5100</v>
      </c>
    </row>
    <row r="32" spans="1:9" ht="15" x14ac:dyDescent="0.25">
      <c r="A32" s="192">
        <v>27</v>
      </c>
      <c r="B32" s="194">
        <v>51000</v>
      </c>
      <c r="C32" s="193">
        <f t="shared" si="0"/>
        <v>0</v>
      </c>
      <c r="D32" s="194">
        <f t="shared" si="1"/>
        <v>51000</v>
      </c>
      <c r="E32" s="194">
        <f t="shared" si="2"/>
        <v>0</v>
      </c>
      <c r="F32" s="362">
        <f t="shared" si="3"/>
        <v>0</v>
      </c>
      <c r="I32" s="367">
        <v>5100</v>
      </c>
    </row>
    <row r="33" spans="1:9" ht="15" x14ac:dyDescent="0.25">
      <c r="A33" s="192">
        <v>28</v>
      </c>
      <c r="B33" s="194">
        <v>51000</v>
      </c>
      <c r="C33" s="193">
        <f t="shared" si="0"/>
        <v>0</v>
      </c>
      <c r="D33" s="194">
        <f t="shared" si="1"/>
        <v>51000</v>
      </c>
      <c r="E33" s="194">
        <f t="shared" si="2"/>
        <v>0</v>
      </c>
      <c r="F33" s="362">
        <f t="shared" si="3"/>
        <v>0</v>
      </c>
      <c r="I33" s="367">
        <v>5100</v>
      </c>
    </row>
    <row r="34" spans="1:9" ht="15" x14ac:dyDescent="0.25">
      <c r="A34" s="192">
        <v>29</v>
      </c>
      <c r="B34" s="194">
        <v>51000</v>
      </c>
      <c r="C34" s="193">
        <f t="shared" si="0"/>
        <v>0</v>
      </c>
      <c r="D34" s="194">
        <f t="shared" si="1"/>
        <v>51000</v>
      </c>
      <c r="E34" s="194">
        <f t="shared" si="2"/>
        <v>0</v>
      </c>
      <c r="F34" s="362">
        <f t="shared" si="3"/>
        <v>0</v>
      </c>
      <c r="I34" s="367">
        <v>5100</v>
      </c>
    </row>
    <row r="35" spans="1:9" ht="15" x14ac:dyDescent="0.25">
      <c r="A35" s="192">
        <v>30</v>
      </c>
      <c r="B35" s="194">
        <v>51000</v>
      </c>
      <c r="C35" s="193">
        <f t="shared" si="0"/>
        <v>0</v>
      </c>
      <c r="D35" s="194">
        <f t="shared" si="1"/>
        <v>51000</v>
      </c>
      <c r="E35" s="194">
        <f t="shared" si="2"/>
        <v>0</v>
      </c>
      <c r="F35" s="362">
        <f t="shared" si="3"/>
        <v>0</v>
      </c>
      <c r="I35" s="367">
        <v>5100</v>
      </c>
    </row>
    <row r="36" spans="1:9" ht="15" x14ac:dyDescent="0.25">
      <c r="A36" s="192">
        <v>31</v>
      </c>
      <c r="B36" s="194">
        <v>51000</v>
      </c>
      <c r="C36" s="193">
        <f t="shared" si="0"/>
        <v>0</v>
      </c>
      <c r="D36" s="194">
        <f t="shared" si="1"/>
        <v>51000</v>
      </c>
      <c r="E36" s="194">
        <f t="shared" si="2"/>
        <v>0</v>
      </c>
      <c r="F36" s="362">
        <f t="shared" si="3"/>
        <v>0</v>
      </c>
      <c r="I36" s="367">
        <v>5100</v>
      </c>
    </row>
    <row r="37" spans="1:9" ht="15" x14ac:dyDescent="0.25">
      <c r="A37" s="192">
        <v>32</v>
      </c>
      <c r="B37" s="194">
        <v>51000</v>
      </c>
      <c r="C37" s="193">
        <f t="shared" si="0"/>
        <v>0</v>
      </c>
      <c r="D37" s="194">
        <f t="shared" si="1"/>
        <v>51000</v>
      </c>
      <c r="E37" s="194">
        <f t="shared" si="2"/>
        <v>0</v>
      </c>
      <c r="F37" s="362">
        <f t="shared" si="3"/>
        <v>0</v>
      </c>
      <c r="I37" s="367">
        <v>5100</v>
      </c>
    </row>
    <row r="38" spans="1:9" ht="15" x14ac:dyDescent="0.25">
      <c r="A38" s="192">
        <v>33</v>
      </c>
      <c r="B38" s="194">
        <v>51000</v>
      </c>
      <c r="C38" s="193">
        <f t="shared" si="0"/>
        <v>0</v>
      </c>
      <c r="D38" s="194">
        <f t="shared" si="1"/>
        <v>51000</v>
      </c>
      <c r="E38" s="194">
        <f t="shared" si="2"/>
        <v>0</v>
      </c>
      <c r="F38" s="362">
        <f t="shared" si="3"/>
        <v>0</v>
      </c>
      <c r="I38" s="367">
        <v>5100</v>
      </c>
    </row>
    <row r="39" spans="1:9" ht="15" x14ac:dyDescent="0.25">
      <c r="A39" s="192">
        <v>34</v>
      </c>
      <c r="B39" s="194">
        <v>51000</v>
      </c>
      <c r="C39" s="193">
        <f t="shared" si="0"/>
        <v>0</v>
      </c>
      <c r="D39" s="194">
        <f t="shared" si="1"/>
        <v>51000</v>
      </c>
      <c r="E39" s="194">
        <f t="shared" si="2"/>
        <v>0</v>
      </c>
      <c r="F39" s="362">
        <f t="shared" si="3"/>
        <v>0</v>
      </c>
      <c r="I39" s="367">
        <v>5100</v>
      </c>
    </row>
    <row r="40" spans="1:9" ht="15" x14ac:dyDescent="0.25">
      <c r="A40" s="192">
        <v>35</v>
      </c>
      <c r="B40" s="194">
        <v>51000</v>
      </c>
      <c r="C40" s="193">
        <f t="shared" si="0"/>
        <v>0</v>
      </c>
      <c r="D40" s="194">
        <f t="shared" si="1"/>
        <v>51000</v>
      </c>
      <c r="E40" s="194">
        <f t="shared" si="2"/>
        <v>0</v>
      </c>
      <c r="F40" s="362">
        <f t="shared" si="3"/>
        <v>0</v>
      </c>
      <c r="I40" s="367">
        <v>5100</v>
      </c>
    </row>
    <row r="41" spans="1:9" ht="15" x14ac:dyDescent="0.25">
      <c r="A41" s="192">
        <v>36</v>
      </c>
      <c r="B41" s="194">
        <v>51000</v>
      </c>
      <c r="C41" s="193">
        <f t="shared" si="0"/>
        <v>0</v>
      </c>
      <c r="D41" s="194">
        <f t="shared" si="1"/>
        <v>51000</v>
      </c>
      <c r="E41" s="194">
        <f t="shared" si="2"/>
        <v>0</v>
      </c>
      <c r="F41" s="362">
        <f t="shared" si="3"/>
        <v>0</v>
      </c>
      <c r="I41" s="367">
        <v>5100</v>
      </c>
    </row>
    <row r="42" spans="1:9" ht="15" x14ac:dyDescent="0.25">
      <c r="A42" s="197">
        <v>37</v>
      </c>
      <c r="B42" s="198">
        <v>51000</v>
      </c>
      <c r="C42" s="199">
        <f t="shared" si="0"/>
        <v>0</v>
      </c>
      <c r="D42" s="198">
        <f t="shared" si="1"/>
        <v>51000</v>
      </c>
      <c r="E42" s="199">
        <f t="shared" si="2"/>
        <v>0</v>
      </c>
      <c r="F42" s="363">
        <f t="shared" si="3"/>
        <v>0</v>
      </c>
      <c r="I42" s="368">
        <v>5100</v>
      </c>
    </row>
    <row r="45" spans="1:9" x14ac:dyDescent="0.2">
      <c r="A45" s="70"/>
    </row>
    <row r="46" spans="1:9" x14ac:dyDescent="0.2">
      <c r="A46" s="70"/>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3"/>
  <sheetViews>
    <sheetView workbookViewId="0">
      <selection activeCell="I33" sqref="I33"/>
    </sheetView>
  </sheetViews>
  <sheetFormatPr defaultRowHeight="12.75" x14ac:dyDescent="0.2"/>
  <cols>
    <col min="1" max="1" width="5.85546875" customWidth="1"/>
    <col min="2" max="2" width="16.85546875" customWidth="1"/>
    <col min="3" max="3" width="11.42578125" customWidth="1"/>
    <col min="4" max="6" width="11.42578125" bestFit="1" customWidth="1"/>
    <col min="7" max="7" width="12.28515625" customWidth="1"/>
  </cols>
  <sheetData>
    <row r="1" spans="1:10" ht="18" x14ac:dyDescent="0.25">
      <c r="A1" s="381" t="s">
        <v>257</v>
      </c>
      <c r="B1" s="381"/>
      <c r="C1" s="174"/>
      <c r="D1" s="390"/>
      <c r="E1" s="408"/>
      <c r="F1" s="408"/>
      <c r="G1" s="408"/>
      <c r="H1" s="408"/>
      <c r="I1" s="408"/>
      <c r="J1" s="408"/>
    </row>
    <row r="2" spans="1:10" ht="18" x14ac:dyDescent="0.25">
      <c r="A2" s="381"/>
      <c r="B2" s="381"/>
      <c r="C2" s="174"/>
      <c r="D2" s="390"/>
      <c r="E2" s="408"/>
      <c r="F2" s="408"/>
      <c r="G2" s="408"/>
      <c r="H2" s="408"/>
      <c r="I2" s="408"/>
      <c r="J2" s="408"/>
    </row>
    <row r="3" spans="1:10" x14ac:dyDescent="0.2">
      <c r="A3" s="266"/>
      <c r="B3" s="411" t="s">
        <v>246</v>
      </c>
      <c r="C3" s="411" t="s">
        <v>120</v>
      </c>
      <c r="D3" s="146"/>
      <c r="E3" s="152"/>
      <c r="F3" s="149"/>
      <c r="H3" s="147"/>
      <c r="I3" s="143"/>
    </row>
    <row r="4" spans="1:10" x14ac:dyDescent="0.2">
      <c r="A4" s="266"/>
      <c r="B4" s="421" t="s">
        <v>226</v>
      </c>
      <c r="C4" s="386">
        <v>61219</v>
      </c>
      <c r="D4" s="146"/>
      <c r="E4" s="435"/>
      <c r="F4" s="149"/>
      <c r="H4" s="147"/>
      <c r="I4" s="143"/>
    </row>
    <row r="5" spans="1:10" x14ac:dyDescent="0.2">
      <c r="A5" s="266"/>
      <c r="B5" s="421" t="s">
        <v>227</v>
      </c>
      <c r="C5" s="386">
        <v>62227</v>
      </c>
      <c r="D5" s="146"/>
      <c r="E5" s="435"/>
      <c r="F5" s="149"/>
      <c r="H5" s="147"/>
      <c r="I5" s="143"/>
    </row>
    <row r="6" spans="1:10" x14ac:dyDescent="0.2">
      <c r="A6" s="266"/>
      <c r="B6" s="421" t="s">
        <v>228</v>
      </c>
      <c r="C6" s="386">
        <v>63571</v>
      </c>
      <c r="D6" s="146"/>
      <c r="E6" s="435"/>
      <c r="F6" s="149"/>
      <c r="H6" s="147"/>
      <c r="I6" s="143"/>
    </row>
    <row r="7" spans="1:10" x14ac:dyDescent="0.2">
      <c r="A7" s="266"/>
      <c r="B7" s="421" t="s">
        <v>229</v>
      </c>
      <c r="C7" s="386">
        <v>64915</v>
      </c>
      <c r="D7" s="146"/>
      <c r="E7" s="435"/>
      <c r="F7" s="149"/>
      <c r="H7" s="147"/>
      <c r="I7" s="143"/>
    </row>
    <row r="8" spans="1:10" x14ac:dyDescent="0.2">
      <c r="A8" s="266"/>
      <c r="B8" s="421" t="s">
        <v>230</v>
      </c>
      <c r="C8" s="386">
        <v>66259</v>
      </c>
      <c r="D8" s="146"/>
      <c r="E8" s="435"/>
      <c r="F8" s="149"/>
      <c r="H8" s="147"/>
      <c r="I8" s="143"/>
    </row>
    <row r="9" spans="1:10" x14ac:dyDescent="0.2">
      <c r="A9" s="266"/>
      <c r="B9" s="421" t="s">
        <v>231</v>
      </c>
      <c r="C9" s="386">
        <v>67603</v>
      </c>
      <c r="D9" s="146"/>
      <c r="E9" s="435"/>
      <c r="F9" s="149"/>
      <c r="H9" s="147"/>
      <c r="I9" s="143"/>
    </row>
    <row r="10" spans="1:10" x14ac:dyDescent="0.2">
      <c r="A10" s="266"/>
      <c r="B10" s="421" t="s">
        <v>232</v>
      </c>
      <c r="C10" s="386">
        <v>68947</v>
      </c>
      <c r="D10" s="146"/>
      <c r="E10" s="435"/>
      <c r="F10" s="149"/>
      <c r="H10" s="147"/>
      <c r="I10" s="143"/>
    </row>
    <row r="11" spans="1:10" x14ac:dyDescent="0.2">
      <c r="A11" s="266"/>
      <c r="B11" s="266"/>
      <c r="C11" s="183"/>
      <c r="D11" s="146"/>
      <c r="E11" s="152"/>
      <c r="F11" s="149"/>
      <c r="H11" s="147"/>
      <c r="I11" s="143"/>
    </row>
    <row r="12" spans="1:10" x14ac:dyDescent="0.2">
      <c r="A12" s="266"/>
      <c r="B12" s="383" t="s">
        <v>238</v>
      </c>
      <c r="C12" s="411" t="s">
        <v>235</v>
      </c>
      <c r="D12" s="422" t="s">
        <v>260</v>
      </c>
      <c r="E12" s="422" t="s">
        <v>237</v>
      </c>
      <c r="F12" s="422" t="s">
        <v>236</v>
      </c>
      <c r="H12" s="379"/>
      <c r="I12" s="379"/>
      <c r="J12" s="379"/>
    </row>
    <row r="13" spans="1:10" x14ac:dyDescent="0.2">
      <c r="B13" s="385" t="s">
        <v>234</v>
      </c>
      <c r="C13" s="410" t="s">
        <v>120</v>
      </c>
      <c r="D13" s="410" t="s">
        <v>239</v>
      </c>
      <c r="E13" s="410" t="s">
        <v>242</v>
      </c>
      <c r="F13" s="410" t="s">
        <v>240</v>
      </c>
    </row>
    <row r="14" spans="1:10" x14ac:dyDescent="0.2">
      <c r="B14" s="436" t="s">
        <v>264</v>
      </c>
      <c r="C14" s="410" t="s">
        <v>239</v>
      </c>
      <c r="D14" s="410" t="s">
        <v>242</v>
      </c>
      <c r="E14" s="410" t="s">
        <v>240</v>
      </c>
      <c r="F14" s="410" t="s">
        <v>241</v>
      </c>
    </row>
    <row r="15" spans="1:10" x14ac:dyDescent="0.2">
      <c r="B15" s="436" t="s">
        <v>265</v>
      </c>
      <c r="C15" s="410" t="s">
        <v>242</v>
      </c>
      <c r="D15" s="410" t="s">
        <v>240</v>
      </c>
      <c r="E15" s="410" t="s">
        <v>241</v>
      </c>
      <c r="F15" s="410" t="s">
        <v>243</v>
      </c>
    </row>
    <row r="16" spans="1:10" x14ac:dyDescent="0.2">
      <c r="B16" s="436" t="s">
        <v>266</v>
      </c>
      <c r="C16" s="410" t="s">
        <v>240</v>
      </c>
      <c r="D16" s="410" t="s">
        <v>241</v>
      </c>
      <c r="E16" s="410" t="s">
        <v>243</v>
      </c>
      <c r="F16" s="410" t="s">
        <v>244</v>
      </c>
    </row>
    <row r="17" spans="1:12" x14ac:dyDescent="0.2">
      <c r="B17" s="436" t="s">
        <v>267</v>
      </c>
      <c r="C17" s="410" t="s">
        <v>241</v>
      </c>
      <c r="D17" s="410" t="s">
        <v>243</v>
      </c>
      <c r="E17" s="410" t="s">
        <v>244</v>
      </c>
      <c r="F17" s="410" t="s">
        <v>245</v>
      </c>
    </row>
    <row r="20" spans="1:12" x14ac:dyDescent="0.2">
      <c r="A20" s="159" t="s">
        <v>261</v>
      </c>
      <c r="B20" s="90" t="s">
        <v>263</v>
      </c>
    </row>
    <row r="21" spans="1:12" x14ac:dyDescent="0.2">
      <c r="A21" s="159" t="s">
        <v>122</v>
      </c>
      <c r="B21" s="90" t="s">
        <v>262</v>
      </c>
    </row>
    <row r="23" spans="1:12" x14ac:dyDescent="0.2">
      <c r="A23" s="159" t="s">
        <v>140</v>
      </c>
      <c r="B23" s="159"/>
      <c r="C23" s="70" t="s">
        <v>138</v>
      </c>
    </row>
    <row r="25" spans="1:12" ht="27" customHeight="1" x14ac:dyDescent="0.25">
      <c r="A25" s="159" t="s">
        <v>160</v>
      </c>
      <c r="C25" s="529" t="s">
        <v>185</v>
      </c>
      <c r="D25" s="529"/>
      <c r="E25" s="529"/>
      <c r="F25" s="529"/>
      <c r="G25" s="529"/>
      <c r="L25" s="394"/>
    </row>
    <row r="26" spans="1:12" x14ac:dyDescent="0.2">
      <c r="C26" s="70"/>
    </row>
    <row r="27" spans="1:12" x14ac:dyDescent="0.2">
      <c r="A27" s="159" t="s">
        <v>156</v>
      </c>
      <c r="B27" s="159"/>
      <c r="C27" s="70" t="s">
        <v>159</v>
      </c>
    </row>
    <row r="29" spans="1:12" x14ac:dyDescent="0.2">
      <c r="A29" s="159" t="s">
        <v>186</v>
      </c>
      <c r="C29" s="70" t="s">
        <v>187</v>
      </c>
    </row>
    <row r="31" spans="1:12" x14ac:dyDescent="0.2">
      <c r="A31" s="159" t="s">
        <v>52</v>
      </c>
      <c r="B31" s="159"/>
      <c r="C31" s="70" t="s">
        <v>247</v>
      </c>
    </row>
    <row r="32" spans="1:12" x14ac:dyDescent="0.2">
      <c r="C32" s="70"/>
    </row>
    <row r="33" spans="2:3" x14ac:dyDescent="0.2">
      <c r="B33" s="70"/>
      <c r="C33" s="143"/>
    </row>
  </sheetData>
  <mergeCells count="1">
    <mergeCell ref="C25:G25"/>
  </mergeCells>
  <pageMargins left="0.7" right="0.7" top="0.75" bottom="0.75" header="0.3" footer="0.3"/>
  <pageSetup orientation="portrait" r:id="rId1"/>
  <headerFooter>
    <oddFooter>&amp;L&amp;"Arial,Italic"&amp;9Division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2018</vt:lpstr>
      <vt:lpstr>salaries_benefits</vt:lpstr>
      <vt:lpstr>Final Tchr salary</vt:lpstr>
      <vt:lpstr>Final_Principal</vt:lpstr>
      <vt:lpstr>Final_Asst Principal</vt:lpstr>
      <vt:lpstr>HouseSenateConferenceTchr</vt:lpstr>
      <vt:lpstr>House Tchr salary</vt:lpstr>
      <vt:lpstr>Senate Tchr salary</vt:lpstr>
      <vt:lpstr>House_Principal</vt:lpstr>
      <vt:lpstr>Senate_Principal</vt:lpstr>
      <vt:lpstr>ScheduleComparison</vt:lpstr>
      <vt:lpstr>House Salary</vt:lpstr>
      <vt:lpstr>Governors Proposal</vt:lpstr>
      <vt:lpstr>'2018'!Print_Area</vt:lpstr>
      <vt:lpstr>HouseSenateConferenceTchr!Print_Area</vt:lpstr>
      <vt:lpstr>'2018'!Print_Titles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N Lefler</cp:lastModifiedBy>
  <cp:lastPrinted>2017-06-20T20:02:23Z</cp:lastPrinted>
  <dcterms:created xsi:type="dcterms:W3CDTF">2012-05-10T17:30:33Z</dcterms:created>
  <dcterms:modified xsi:type="dcterms:W3CDTF">2017-06-29T13:51:09Z</dcterms:modified>
</cp:coreProperties>
</file>