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nicola.lefler\Desktop\"/>
    </mc:Choice>
  </mc:AlternateContent>
  <xr:revisionPtr revIDLastSave="0" documentId="13_ncr:1_{59C32D22-FD10-4675-B028-C4B827C341C1}" xr6:coauthVersionLast="47" xr6:coauthVersionMax="47" xr10:uidLastSave="{00000000-0000-0000-0000-000000000000}"/>
  <bookViews>
    <workbookView xWindow="2325" yWindow="525" windowWidth="18120" windowHeight="14655" xr2:uid="{00000000-000D-0000-FFFF-FFFF00000000}"/>
  </bookViews>
  <sheets>
    <sheet name="2023" sheetId="25" r:id="rId1"/>
    <sheet name="Sal summary" sheetId="24" r:id="rId2"/>
    <sheet name="Tchr_ASchedule" sheetId="23" r:id="rId3"/>
    <sheet name="SBASalary" sheetId="20" r:id="rId4"/>
    <sheet name="Other Notes" sheetId="26" r:id="rId5"/>
    <sheet name="ESSERIII" sheetId="22" state="hidden" r:id="rId6"/>
    <sheet name="Compare" sheetId="21" state="hidden" r:id="rId7"/>
    <sheet name="SalaryCompare" sheetId="17" state="hidden" r:id="rId8"/>
    <sheet name="TchrSalaryCompare" sheetId="13" state="hidden" r:id="rId9"/>
    <sheet name="Conference" sheetId="18" state="hidden" r:id="rId10"/>
    <sheet name="SBA" sheetId="16" state="hidden" r:id="rId11"/>
    <sheet name="House" sheetId="14" state="hidden" r:id="rId12"/>
    <sheet name="Senate" sheetId="15" state="hidden" r:id="rId13"/>
    <sheet name="salaries_benefits" sheetId="7" state="hidden" r:id="rId14"/>
    <sheet name="ScheduleComparison" sheetId="12" state="hidden" r:id="rId15"/>
    <sheet name="House Salary" sheetId="10" state="hidden" r:id="rId16"/>
    <sheet name="Governors Proposal" sheetId="9" state="hidden" r:id="rId17"/>
  </sheets>
  <definedNames>
    <definedName name="_xlnm.Print_Titles" localSheetId="0">'2023'!$4:$4</definedName>
    <definedName name="_xlnm.Print_Titles" localSheetId="5">ESSERIII!$2:$2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6" l="1"/>
  <c r="D10" i="26" s="1"/>
  <c r="C6" i="26"/>
  <c r="D6" i="26" s="1"/>
  <c r="G38" i="23" l="1"/>
  <c r="H38" i="23" s="1"/>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8" i="23"/>
  <c r="G10" i="23"/>
  <c r="H10" i="23" s="1"/>
  <c r="G11" i="23"/>
  <c r="H11" i="23" s="1"/>
  <c r="G12" i="23"/>
  <c r="H12" i="23" s="1"/>
  <c r="G13" i="23"/>
  <c r="H13" i="23" s="1"/>
  <c r="G14" i="23"/>
  <c r="H14" i="23" s="1"/>
  <c r="G15" i="23"/>
  <c r="H15" i="23" s="1"/>
  <c r="G16" i="23"/>
  <c r="H16" i="23" s="1"/>
  <c r="G17" i="23"/>
  <c r="H17" i="23" s="1"/>
  <c r="G18" i="23"/>
  <c r="H18" i="23" s="1"/>
  <c r="G19" i="23"/>
  <c r="H19" i="23" s="1"/>
  <c r="G20" i="23"/>
  <c r="H20" i="23" s="1"/>
  <c r="G21" i="23"/>
  <c r="H21" i="23" s="1"/>
  <c r="G22" i="23"/>
  <c r="H22" i="23" s="1"/>
  <c r="G23" i="23"/>
  <c r="H23" i="23" s="1"/>
  <c r="G24" i="23"/>
  <c r="H24" i="23" s="1"/>
  <c r="G25" i="23"/>
  <c r="H25" i="23" s="1"/>
  <c r="G26" i="23"/>
  <c r="H26" i="23" s="1"/>
  <c r="G27" i="23"/>
  <c r="H27" i="23" s="1"/>
  <c r="G28" i="23"/>
  <c r="H28" i="23" s="1"/>
  <c r="G29" i="23"/>
  <c r="H29" i="23" s="1"/>
  <c r="G30" i="23"/>
  <c r="H30" i="23" s="1"/>
  <c r="G31" i="23"/>
  <c r="H31" i="23" s="1"/>
  <c r="G32" i="23"/>
  <c r="H32" i="23" s="1"/>
  <c r="G33" i="23"/>
  <c r="H33" i="23" s="1"/>
  <c r="G34" i="23"/>
  <c r="H34" i="23" s="1"/>
  <c r="G35" i="23"/>
  <c r="H35" i="23" s="1"/>
  <c r="G36" i="23"/>
  <c r="H36" i="23" s="1"/>
  <c r="G37" i="23"/>
  <c r="H37" i="23" s="1"/>
  <c r="G9" i="23"/>
  <c r="H9" i="23" s="1"/>
  <c r="M150" i="25"/>
  <c r="E150" i="25"/>
  <c r="E136" i="25"/>
  <c r="M104" i="25"/>
  <c r="G104" i="25"/>
  <c r="E104" i="25"/>
  <c r="E106" i="25" s="1"/>
  <c r="Q79" i="25"/>
  <c r="M79" i="25"/>
  <c r="G79" i="25"/>
  <c r="E79" i="25"/>
  <c r="M51" i="25"/>
  <c r="Q51" i="25" s="1"/>
  <c r="G51" i="25"/>
  <c r="E51" i="25"/>
  <c r="G150" i="25"/>
  <c r="Q12" i="25"/>
  <c r="Q13" i="25"/>
  <c r="Q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4" i="25"/>
  <c r="Q55" i="25"/>
  <c r="Q56" i="25"/>
  <c r="Q57" i="25"/>
  <c r="Q58" i="25"/>
  <c r="Q59" i="25"/>
  <c r="Q60" i="25"/>
  <c r="Q61" i="25"/>
  <c r="Q62" i="25"/>
  <c r="Q63" i="25"/>
  <c r="Q64" i="25"/>
  <c r="Q65" i="25"/>
  <c r="Q66" i="25"/>
  <c r="Q67" i="25"/>
  <c r="Q68" i="25"/>
  <c r="Q69" i="25"/>
  <c r="Q70" i="25"/>
  <c r="Q71" i="25"/>
  <c r="Q72" i="25"/>
  <c r="Q73" i="25"/>
  <c r="Q74" i="25"/>
  <c r="Q75" i="25"/>
  <c r="Q76" i="25"/>
  <c r="Q77" i="25"/>
  <c r="Q82" i="25"/>
  <c r="Q83" i="25"/>
  <c r="Q84" i="25"/>
  <c r="Q85" i="25"/>
  <c r="Q86" i="25"/>
  <c r="Q87" i="25"/>
  <c r="Q88" i="25"/>
  <c r="Q89" i="25"/>
  <c r="Q90" i="25"/>
  <c r="Q91" i="25"/>
  <c r="Q92" i="25"/>
  <c r="Q93" i="25"/>
  <c r="Q94" i="25"/>
  <c r="Q95" i="25"/>
  <c r="Q96" i="25"/>
  <c r="Q97" i="25"/>
  <c r="Q98" i="25"/>
  <c r="Q99" i="25"/>
  <c r="Q100" i="25"/>
  <c r="Q101" i="25"/>
  <c r="Q102" i="25"/>
  <c r="Q103" i="25"/>
  <c r="Q105" i="25"/>
  <c r="Q108" i="25"/>
  <c r="Q113" i="25"/>
  <c r="Q114" i="25"/>
  <c r="Q115" i="25"/>
  <c r="Q117" i="25"/>
  <c r="Q120" i="25"/>
  <c r="Q124" i="25"/>
  <c r="Q126" i="25"/>
  <c r="Q127" i="25"/>
  <c r="Q131" i="25"/>
  <c r="Q133" i="25"/>
  <c r="Q134" i="25"/>
  <c r="Q135" i="25"/>
  <c r="Q140" i="25"/>
  <c r="Q143" i="25"/>
  <c r="Q144" i="25"/>
  <c r="Q145" i="25"/>
  <c r="Q146" i="25"/>
  <c r="Q147" i="25"/>
  <c r="Q149" i="25"/>
  <c r="Q151" i="25"/>
  <c r="Q152" i="25"/>
  <c r="Q157" i="25"/>
  <c r="Q158" i="25"/>
  <c r="Q159" i="25"/>
  <c r="Q161" i="25"/>
  <c r="Q162" i="25"/>
  <c r="Q163" i="25"/>
  <c r="Q164" i="25"/>
  <c r="Q165" i="25"/>
  <c r="Q166" i="25"/>
  <c r="Q167" i="25"/>
  <c r="Q10" i="25"/>
  <c r="M11" i="25"/>
  <c r="M118" i="25"/>
  <c r="M116" i="25"/>
  <c r="M136" i="25" s="1"/>
  <c r="G130" i="25"/>
  <c r="Q130" i="25" s="1"/>
  <c r="G123" i="25"/>
  <c r="Q123" i="25" s="1"/>
  <c r="G129" i="25"/>
  <c r="Q129" i="25" s="1"/>
  <c r="G128" i="25"/>
  <c r="Q128" i="25" s="1"/>
  <c r="G122" i="25"/>
  <c r="Q122" i="25" s="1"/>
  <c r="G121" i="25"/>
  <c r="Q121" i="25" s="1"/>
  <c r="G125" i="25"/>
  <c r="Q125" i="25" s="1"/>
  <c r="G116" i="25"/>
  <c r="G118" i="25"/>
  <c r="G119" i="25"/>
  <c r="Q119" i="25" s="1"/>
  <c r="G112" i="25"/>
  <c r="Q112" i="25" s="1"/>
  <c r="M106" i="25" l="1"/>
  <c r="G136" i="25"/>
  <c r="Q136" i="25" s="1"/>
  <c r="G106" i="25"/>
  <c r="Q104" i="25"/>
  <c r="Q106" i="25" s="1"/>
  <c r="Q118" i="25"/>
  <c r="Q116" i="25"/>
  <c r="Q11" i="25"/>
  <c r="Q150" i="25"/>
  <c r="G53" i="22" l="1"/>
  <c r="E53" i="22"/>
  <c r="E51" i="22" s="1"/>
  <c r="E49" i="22"/>
  <c r="G47" i="22"/>
  <c r="G41" i="22"/>
  <c r="G35" i="22"/>
  <c r="G30" i="22"/>
  <c r="G29" i="22"/>
  <c r="G12" i="22"/>
  <c r="G11" i="22"/>
  <c r="G10" i="22"/>
  <c r="G8" i="22"/>
  <c r="G7" i="22"/>
  <c r="G4" i="22"/>
  <c r="G49" i="22" s="1"/>
  <c r="E4" i="22"/>
  <c r="G51" i="22" l="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C41" i="10" l="1"/>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alcChain>
</file>

<file path=xl/sharedStrings.xml><?xml version="1.0" encoding="utf-8"?>
<sst xmlns="http://schemas.openxmlformats.org/spreadsheetml/2006/main" count="721" uniqueCount="393">
  <si>
    <t>Average Daily Membership Adjustment</t>
  </si>
  <si>
    <t>Average Salary Adjustment</t>
  </si>
  <si>
    <t>Dept of Public Instruction</t>
  </si>
  <si>
    <t>DPI Adjustments</t>
  </si>
  <si>
    <t>ESO Adjustments</t>
  </si>
  <si>
    <t>Total Expansion/Reduction</t>
  </si>
  <si>
    <t>Total  Requirements</t>
  </si>
  <si>
    <t>Health Benefit</t>
  </si>
  <si>
    <t>House</t>
  </si>
  <si>
    <t>R</t>
  </si>
  <si>
    <t>State Public School Fund - Expansion</t>
  </si>
  <si>
    <t>State Public School Fund - Continuation</t>
  </si>
  <si>
    <t>NR</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</si>
  <si>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</si>
  <si>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</si>
  <si>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</si>
  <si>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</si>
  <si>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</si>
  <si>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</si>
  <si>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</si>
  <si>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</si>
  <si>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</si>
  <si>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</si>
  <si>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</si>
  <si>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</si>
  <si>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</si>
  <si>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</si>
  <si>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</si>
  <si>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</si>
  <si>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</si>
  <si>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</si>
  <si>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</si>
  <si>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</si>
  <si>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</si>
  <si>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</si>
  <si>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</si>
  <si>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</si>
  <si>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</si>
  <si>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</si>
  <si>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</si>
  <si>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</si>
  <si>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</si>
  <si>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</si>
  <si>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</si>
  <si>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</si>
  <si>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</si>
  <si>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 xml:space="preserve">Average increase </t>
  </si>
  <si>
    <t>2017-2018 Current "A" Salary Schedule</t>
  </si>
  <si>
    <t>2018-19 Proposed Salary Schedule</t>
  </si>
  <si>
    <t>2017-18</t>
  </si>
  <si>
    <t>2016-17 Current "A" Salary Schedule</t>
  </si>
  <si>
    <t>2017-18 Proposed Bonus(1)</t>
  </si>
  <si>
    <t>Assistant Principals</t>
  </si>
  <si>
    <t>Cooperative Innovative HS</t>
  </si>
  <si>
    <t>Opportunity Scholarship Program</t>
  </si>
  <si>
    <t xml:space="preserve">Receipts supported </t>
  </si>
  <si>
    <t>Lab Schools</t>
  </si>
  <si>
    <t>College Advising Corps</t>
  </si>
  <si>
    <t>Total Change Receipts Support</t>
  </si>
  <si>
    <t>Cybersecurity</t>
  </si>
  <si>
    <t>Higher of 1% or $500</t>
  </si>
  <si>
    <t>Step+</t>
  </si>
  <si>
    <t>Capital Grants from lottery receipts</t>
  </si>
  <si>
    <t>Principals</t>
  </si>
  <si>
    <t>Effective January 1, 2020</t>
  </si>
  <si>
    <t>2018-19 until 12/31/2018 Current "A" Salary Schedule</t>
  </si>
  <si>
    <t>Step increase</t>
  </si>
  <si>
    <t>Total increase with step</t>
  </si>
  <si>
    <t>Charter School Data Management</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</si>
  <si>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</si>
  <si>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</si>
  <si>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</si>
  <si>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</si>
  <si>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</si>
  <si>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</si>
  <si>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</si>
  <si>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</si>
  <si>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</si>
  <si>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</si>
  <si>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</si>
  <si>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</si>
  <si>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</si>
  <si>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</si>
  <si>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</si>
  <si>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</si>
  <si>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</si>
  <si>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</si>
  <si>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</si>
  <si>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</si>
  <si>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</si>
  <si>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</si>
  <si>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</si>
  <si>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</si>
  <si>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</si>
  <si>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</si>
  <si>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</si>
  <si>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</si>
  <si>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</si>
  <si>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</si>
  <si>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</si>
  <si>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</si>
  <si>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</si>
  <si>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</si>
  <si>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</si>
  <si>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</si>
  <si>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</si>
  <si>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</si>
  <si>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</si>
  <si>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</si>
  <si>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</si>
  <si>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</si>
  <si>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</si>
  <si>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</si>
  <si>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</si>
  <si>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</si>
  <si>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</si>
  <si>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</si>
  <si>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</si>
  <si>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 xml:space="preserve">Other </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</si>
  <si>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</si>
  <si>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</si>
  <si>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</si>
  <si>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</si>
  <si>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</si>
  <si>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</si>
  <si>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</si>
  <si>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Instructional Support Allotment</t>
  </si>
  <si>
    <t>money rpt</t>
  </si>
  <si>
    <t>Provide counselors $80 per month supplement</t>
  </si>
  <si>
    <t>School Bus Routing System</t>
  </si>
  <si>
    <t>Exceptional Children</t>
  </si>
  <si>
    <t>TeachNC Administrator</t>
  </si>
  <si>
    <t>Computer Science Prof Dev</t>
  </si>
  <si>
    <t>Economics &amp; Financial Literacy PD</t>
  </si>
  <si>
    <t>DPI salary reserve</t>
  </si>
  <si>
    <t>Rowan Salisbury Renewal System Eval</t>
  </si>
  <si>
    <t>Career and College Ready Graduates</t>
  </si>
  <si>
    <t>DIT subscription rate increase</t>
  </si>
  <si>
    <t>Study on dual credit and barriers</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</si>
  <si>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</si>
  <si>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</si>
  <si>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</si>
  <si>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</si>
  <si>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</si>
  <si>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</si>
  <si>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</si>
  <si>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notes</t>
  </si>
  <si>
    <t>Computer Science Division</t>
  </si>
  <si>
    <t xml:space="preserve">   Non-Certified and Central office</t>
  </si>
  <si>
    <t>K-12 ADM Contingency Reserve</t>
  </si>
  <si>
    <t>Transportation Reserve for Homeless</t>
  </si>
  <si>
    <t>School Safety Grants</t>
  </si>
  <si>
    <t>DIT subscription rate increase remove from Base Budget</t>
  </si>
  <si>
    <t>Early Grade Literacy</t>
  </si>
  <si>
    <t>Innovation Zone Grants</t>
  </si>
  <si>
    <t>TA to Teacher</t>
  </si>
  <si>
    <t>Feminine Hygiene Product Grant</t>
  </si>
  <si>
    <t>Muddy Sneakers</t>
  </si>
  <si>
    <t>Internal audit (2 FTE)</t>
  </si>
  <si>
    <t>Summary of Salary and Benefits - Proposed 2019-2020</t>
  </si>
  <si>
    <t>No performance bonus</t>
  </si>
  <si>
    <t xml:space="preserve">$1,800 Lump sum </t>
  </si>
  <si>
    <t>Greater of 1.5% or the amount to get the hourly rate to $13 per hour</t>
  </si>
  <si>
    <t>Items related to ESSER III are not included, Refer to the ESSER document for details of Section 7.27</t>
  </si>
  <si>
    <t xml:space="preserve">Indirect Cost </t>
  </si>
  <si>
    <t>School Business Systems - from IT Reserve</t>
  </si>
  <si>
    <t>Driver Education</t>
  </si>
  <si>
    <t>Transportation Charter School Grants</t>
  </si>
  <si>
    <t xml:space="preserve">Small County </t>
  </si>
  <si>
    <t>School Safety Training Facility</t>
  </si>
  <si>
    <t>IT Subscription Support</t>
  </si>
  <si>
    <t>NCCAT</t>
  </si>
  <si>
    <t>Apseed</t>
  </si>
  <si>
    <t>APA EC Funding recommendations</t>
  </si>
  <si>
    <t>Guilford Co CTE Pilot</t>
  </si>
  <si>
    <t>Life Changing Experience Pilot</t>
  </si>
  <si>
    <t>NC STEM Network</t>
  </si>
  <si>
    <t>Vanguard Educational Institute</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</si>
  <si>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</si>
  <si>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</si>
  <si>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</si>
  <si>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</si>
  <si>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</si>
  <si>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</si>
  <si>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</si>
  <si>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</si>
  <si>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</si>
  <si>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</si>
  <si>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</si>
  <si>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</si>
  <si>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</si>
  <si>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</si>
  <si>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</si>
  <si>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</si>
  <si>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</si>
  <si>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</si>
  <si>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</si>
  <si>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</si>
  <si>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</si>
  <si>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</si>
  <si>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</si>
  <si>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</si>
  <si>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</si>
  <si>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</si>
  <si>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</si>
  <si>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</si>
  <si>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</si>
  <si>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</si>
  <si>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</si>
  <si>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</si>
  <si>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</si>
  <si>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</si>
  <si>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</si>
  <si>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</si>
  <si>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</si>
  <si>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</si>
  <si>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</si>
  <si>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</si>
  <si>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</si>
  <si>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</si>
  <si>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</si>
  <si>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</si>
  <si>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</si>
  <si>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</si>
  <si>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</si>
  <si>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</si>
  <si>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</si>
  <si>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</si>
  <si>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</si>
  <si>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</si>
  <si>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</si>
  <si>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</si>
  <si>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</si>
  <si>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</si>
  <si>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</si>
  <si>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</si>
  <si>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</si>
  <si>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</si>
  <si>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</si>
  <si>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</si>
  <si>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</si>
  <si>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</si>
  <si>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</si>
  <si>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</si>
  <si>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</si>
  <si>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</si>
  <si>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</si>
  <si>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</si>
  <si>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</si>
  <si>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</si>
  <si>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</si>
  <si>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</si>
  <si>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</si>
  <si>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</si>
  <si>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</si>
  <si>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</si>
  <si>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</si>
  <si>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</si>
  <si>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</si>
  <si>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</si>
  <si>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</si>
  <si>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</si>
  <si>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</si>
  <si>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</si>
  <si>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</si>
  <si>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</si>
  <si>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t>Online Teacher Recruitment Tool TeachNC</t>
  </si>
  <si>
    <t>Premium Bonus</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</si>
  <si>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</si>
  <si>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Updated August 11, 2021</t>
  </si>
  <si>
    <t>Residential school personnel</t>
  </si>
  <si>
    <t>Holocaust &amp; Genocide Education</t>
  </si>
  <si>
    <t>NCASBO contracts</t>
  </si>
  <si>
    <t>Scholar Path</t>
  </si>
  <si>
    <t>Mt Calvary Center for Leadership Development</t>
  </si>
  <si>
    <t>CIS of Cape Fear</t>
  </si>
  <si>
    <t>Teacher Supplement Assistance Allotment</t>
  </si>
  <si>
    <t>54/57</t>
  </si>
  <si>
    <t>55/56</t>
  </si>
  <si>
    <t>58/59</t>
  </si>
  <si>
    <t>69/70</t>
  </si>
  <si>
    <t>Salary schedule</t>
  </si>
  <si>
    <t>Advanced courses</t>
  </si>
  <si>
    <t>max $3,500</t>
  </si>
  <si>
    <t>CTE credential course</t>
  </si>
  <si>
    <t>7A.5</t>
  </si>
  <si>
    <t>7A.4</t>
  </si>
  <si>
    <t>7A.6</t>
  </si>
  <si>
    <t>follows the teacher salary</t>
  </si>
  <si>
    <t>Increase to the salary schedule</t>
  </si>
  <si>
    <t>7A.10</t>
  </si>
  <si>
    <t>CTE Test Fees</t>
  </si>
  <si>
    <t>SL2020-64</t>
  </si>
  <si>
    <t>7A.12</t>
  </si>
  <si>
    <t>Connectivity/Erate</t>
  </si>
  <si>
    <t>Advanced Teaching Roles</t>
  </si>
  <si>
    <t>Recruitment of teachers in LW &amp; high needs districts</t>
  </si>
  <si>
    <t>EC Contingency Reserve</t>
  </si>
  <si>
    <t>School-Based Administrators-Asst Principals &amp; Principals</t>
  </si>
  <si>
    <t>Educators Teachers-salary increase</t>
  </si>
  <si>
    <t>FY 2021-22 Budget</t>
  </si>
  <si>
    <t>Civil Fines and Forfeitures</t>
  </si>
  <si>
    <t>Crosby Scholars - FRF</t>
  </si>
  <si>
    <t>Smart bus - FRF</t>
  </si>
  <si>
    <t>Military Family Counselors (3 LEAs)</t>
  </si>
  <si>
    <t>7A.1</t>
  </si>
  <si>
    <t>Minimum per hour ($13 for 2021-22/$15 in 2022-23)</t>
  </si>
  <si>
    <t>Retirement - LEA retiree</t>
  </si>
  <si>
    <t>Retirement DPI retiree</t>
  </si>
  <si>
    <t>FBS Personnel 3 FTE</t>
  </si>
  <si>
    <t>Public School Adjustments</t>
  </si>
  <si>
    <t>7.28/7.79</t>
  </si>
  <si>
    <t>7.20</t>
  </si>
  <si>
    <t>School Psychologist Allotment</t>
  </si>
  <si>
    <t>School psychologist, SLP, audiologists and counselors</t>
  </si>
  <si>
    <t xml:space="preserve">Teacher and Instructional Support Compensation </t>
  </si>
  <si>
    <t xml:space="preserve">Summary of Salary </t>
  </si>
  <si>
    <t>Unfunded Liability Solvency Reserve LEA</t>
  </si>
  <si>
    <t>Unfunded Liability Solvency Reserve DPI</t>
  </si>
  <si>
    <t>Classroom Supplies</t>
  </si>
  <si>
    <t>Fuel Transportation Reserve</t>
  </si>
  <si>
    <t>At Risk</t>
  </si>
  <si>
    <t>SRO Grants</t>
  </si>
  <si>
    <t>MSA Intern</t>
  </si>
  <si>
    <t>AP &amp; IB Fees</t>
  </si>
  <si>
    <t>Reduced Price Lunch Co pays</t>
  </si>
  <si>
    <t>CTE Grants</t>
  </si>
  <si>
    <t>Fuel Reserve Driver Ed</t>
  </si>
  <si>
    <t>Regional literacy - set up</t>
  </si>
  <si>
    <t>Regional literacy - 124 FTE</t>
  </si>
  <si>
    <t>Office of charter schools - 2 FTE</t>
  </si>
  <si>
    <t>Standards 2 FTE</t>
  </si>
  <si>
    <t xml:space="preserve">Hunter Huss </t>
  </si>
  <si>
    <t xml:space="preserve">Alamance School System </t>
  </si>
  <si>
    <t xml:space="preserve">South Point High School </t>
  </si>
  <si>
    <t>Interoperable Student Data Systems Study (myFutureNC</t>
  </si>
  <si>
    <t xml:space="preserve">New Light Intergenerational Outreach </t>
  </si>
  <si>
    <t xml:space="preserve">Highland School of Technology </t>
  </si>
  <si>
    <t xml:space="preserve">National Student Clearinghouse Data </t>
  </si>
  <si>
    <t xml:space="preserve">Southern Nash High School </t>
  </si>
  <si>
    <t xml:space="preserve">Partners for Bertie County Public Schools </t>
  </si>
  <si>
    <t xml:space="preserve">Alamance Burlington School System – Human Trafficking Prevention </t>
  </si>
  <si>
    <t>SL2021-180 SP</t>
  </si>
  <si>
    <t>29 &amp; 30</t>
  </si>
  <si>
    <t>7A.8</t>
  </si>
  <si>
    <t>31 &amp; 32</t>
  </si>
  <si>
    <t>7A.9</t>
  </si>
  <si>
    <t>7.10</t>
  </si>
  <si>
    <t>38 &amp; 40</t>
  </si>
  <si>
    <t>Does not include capital funds</t>
  </si>
  <si>
    <t>Civil Fines and Forfeitures - Drivers ed</t>
  </si>
  <si>
    <t>higher of 4.0% and $15 per hour</t>
  </si>
  <si>
    <t>Performance Bonus reinstated</t>
  </si>
  <si>
    <t>3-8 Grade performance bonus reinstated</t>
  </si>
  <si>
    <t>Increase to Step</t>
  </si>
  <si>
    <t xml:space="preserve"> 2020-21 "A" Salary Schedule</t>
  </si>
  <si>
    <t>2021-22 "A" Salary Schedule</t>
  </si>
  <si>
    <t>2022-23 "A" Salary Schedule</t>
  </si>
  <si>
    <t>2022-23</t>
  </si>
  <si>
    <t>2021-22</t>
  </si>
  <si>
    <t>2020-21</t>
  </si>
  <si>
    <t>SL2021-180 2022-23</t>
  </si>
  <si>
    <t>SL2021-180  2021-22</t>
  </si>
  <si>
    <t>Total increase/  decrease         2022-23</t>
  </si>
  <si>
    <t>SL2022-74     2022-23</t>
  </si>
  <si>
    <t>Compare FY 21-22 vs. FY22-23</t>
  </si>
  <si>
    <t>Retirement Rate:</t>
  </si>
  <si>
    <t>FY 2021-22</t>
  </si>
  <si>
    <t>FY 2022-23</t>
  </si>
  <si>
    <t>Rate Change</t>
  </si>
  <si>
    <t>% Change</t>
  </si>
  <si>
    <t>Hospitalization Rate:</t>
  </si>
  <si>
    <t>$ Change</t>
  </si>
  <si>
    <t>Noncertified Personnel is the Higher of $15 per hour or 4.0%</t>
  </si>
  <si>
    <t>Central Office Salaries is a 4.0% increase</t>
  </si>
  <si>
    <t>reflects a 4.0% increase each step/band</t>
  </si>
  <si>
    <t>ADM Placement for July-Dec 2022 is based on FY 21-22 ADM and for Jan-Jun 2023 will be based on FY 22-23 ADM</t>
  </si>
  <si>
    <t>Assistant Principals are based on Teacher "A" Schedule plus 19%</t>
  </si>
  <si>
    <t>Substitute Teachers:</t>
  </si>
  <si>
    <t>Substitute</t>
  </si>
  <si>
    <t>Minimum Dollar Amount</t>
  </si>
  <si>
    <t>Maximum Daily Rate</t>
  </si>
  <si>
    <t>% of A-00 Teacher Rate</t>
  </si>
  <si>
    <t>Licensed</t>
  </si>
  <si>
    <t>Unlicensed</t>
  </si>
  <si>
    <t>Current pay rates are indexed to the A-00 teacher rates using a 22-day month.</t>
  </si>
  <si>
    <t>Beginning FY 2023 miminmum of $15 per hour for noncertified public-school employees</t>
  </si>
  <si>
    <t>SL2022-074 (HB103)</t>
  </si>
  <si>
    <t>Growth Band placement (Base, Met, Exceed) for July-Dec 2022 is based on FY2018-19 status (best 2 of 3 at that time) and for Jan-Jun 2023 will be based on the growth score from FY21-22.</t>
  </si>
  <si>
    <t>NOTE:  Assistant Principals are based on Teacher "A" Schedule plus 19%</t>
  </si>
  <si>
    <t>FY 2022-2023 SBA Scale NOTES</t>
  </si>
  <si>
    <t>Summary of School Based Administrator (SBA) pay  from 2020-21 to  2022-23</t>
  </si>
  <si>
    <t>Updated July 12,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</si>
</sst>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9.5"/>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b/>
      <sz val="11"/>
      <color rgb="FFFF0000"/>
      <name val="Calibri"/>
      <family val="2"/>
      <scheme val="minor"/>
    </font>
    <font>
      <b/>
      <sz val="11"/>
      <name val="Calibri"/>
      <family val="2"/>
      <scheme val="minor"/>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1"/>
      <color theme="1"/>
      <name val="Calibri"/>
      <family val="2"/>
    </font>
    <font>
      <b/>
      <sz val="11"/>
      <name val="Calibri"/>
      <family val="2"/>
    </font>
    <font>
      <i/>
      <sz val="10"/>
      <name val="Arial"/>
      <family val="2"/>
    </font>
    <font>
      <b/>
      <sz val="14"/>
      <name val="Arial"/>
      <family val="2"/>
    </font>
    <font>
      <b/>
      <sz val="14"/>
      <color theme="1"/>
      <name val="Calibri"/>
      <family val="2"/>
      <scheme val="minor"/>
    </font>
    <font>
      <i/>
      <sz val="11"/>
      <color theme="1"/>
      <name val="Calibri"/>
      <family val="2"/>
      <scheme val="minor"/>
    </font>
    <font>
      <b/>
      <sz val="12"/>
      <color theme="1"/>
      <name val="Calibri"/>
      <family val="2"/>
      <scheme val="minor"/>
    </font>
    <font>
      <b/>
      <u/>
      <sz val="11"/>
      <name val="Arial"/>
      <family val="2"/>
    </font>
    <font>
      <b/>
      <sz val="11"/>
      <name val="Arial"/>
      <family val="2"/>
    </font>
    <font>
      <b/>
      <i/>
      <sz val="11"/>
      <color theme="1"/>
      <name val="Calibri"/>
      <family val="2"/>
      <scheme val="minor"/>
    </font>
    <font>
      <sz val="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1">
    <xf numFmtId="0" fontId="0" fillId="0" borderId="0"/>
    <xf numFmtId="43" fontId="7" fillId="0" borderId="0" applyFont="0" applyFill="0" applyBorder="0" applyAlignment="0" applyProtection="0"/>
    <xf numFmtId="44" fontId="7" fillId="0" borderId="0" applyFont="0" applyFill="0" applyBorder="0" applyAlignment="0" applyProtection="0"/>
    <xf numFmtId="0" fontId="25" fillId="0" borderId="0"/>
    <xf numFmtId="9" fontId="7" fillId="0" borderId="0" applyFont="0" applyFill="0" applyBorder="0" applyAlignment="0" applyProtection="0"/>
    <xf numFmtId="167" fontId="30" fillId="0" borderId="0"/>
    <xf numFmtId="0" fontId="5" fillId="0" borderId="0"/>
    <xf numFmtId="0" fontId="4" fillId="0" borderId="0"/>
    <xf numFmtId="0" fontId="7" fillId="0" borderId="0"/>
    <xf numFmtId="0" fontId="3" fillId="0" borderId="0"/>
    <xf numFmtId="9" fontId="33" fillId="0" borderId="0" applyFont="0" applyFill="0" applyBorder="0" applyAlignment="0" applyProtection="0"/>
  </cellStyleXfs>
  <cellXfs count="624">
    <xf numFmtId="0" fontId="0" fillId="0" borderId="0" xfId="0"/>
    <xf numFmtId="0" fontId="15" fillId="0" borderId="0" xfId="0" applyFont="1" applyFill="1" applyBorder="1" applyAlignment="1">
      <alignment horizontal="center"/>
    </xf>
    <xf numFmtId="0" fontId="12" fillId="0" borderId="3" xfId="0" applyFont="1" applyFill="1" applyBorder="1"/>
    <xf numFmtId="164" fontId="10" fillId="0" borderId="0" xfId="1" applyNumberFormat="1" applyFont="1" applyFill="1" applyBorder="1"/>
    <xf numFmtId="0" fontId="12" fillId="0" borderId="0" xfId="0" applyFont="1" applyFill="1" applyBorder="1"/>
    <xf numFmtId="0" fontId="14" fillId="0" borderId="4" xfId="0" applyFont="1" applyFill="1" applyBorder="1" applyAlignment="1">
      <alignment horizontal="center"/>
    </xf>
    <xf numFmtId="0" fontId="11" fillId="0" borderId="0" xfId="0" applyFont="1" applyFill="1" applyBorder="1"/>
    <xf numFmtId="0" fontId="10" fillId="0" borderId="0" xfId="0" applyFont="1" applyFill="1" applyBorder="1" applyAlignment="1">
      <alignment horizontal="right"/>
    </xf>
    <xf numFmtId="0" fontId="14" fillId="0" borderId="4" xfId="0" applyFont="1" applyFill="1" applyBorder="1" applyAlignment="1">
      <alignment horizontal="center" wrapText="1"/>
    </xf>
    <xf numFmtId="0" fontId="12" fillId="0" borderId="5" xfId="0" applyFont="1" applyFill="1" applyBorder="1"/>
    <xf numFmtId="164" fontId="10" fillId="0" borderId="3" xfId="1" applyNumberFormat="1" applyFont="1" applyFill="1" applyBorder="1"/>
    <xf numFmtId="0" fontId="11" fillId="0" borderId="0" xfId="0" applyFont="1" applyFill="1" applyBorder="1" applyAlignment="1">
      <alignment horizontal="right"/>
    </xf>
    <xf numFmtId="164" fontId="10" fillId="0" borderId="6" xfId="1" applyNumberFormat="1" applyFont="1" applyFill="1" applyBorder="1"/>
    <xf numFmtId="0" fontId="12" fillId="0" borderId="0" xfId="0" applyFont="1" applyFill="1" applyBorder="1" applyAlignment="1">
      <alignment horizontal="left"/>
    </xf>
    <xf numFmtId="164" fontId="10" fillId="0" borderId="7" xfId="1" applyNumberFormat="1" applyFont="1" applyFill="1" applyBorder="1"/>
    <xf numFmtId="164" fontId="10" fillId="0" borderId="8" xfId="1" applyNumberFormat="1" applyFont="1" applyFill="1" applyBorder="1"/>
    <xf numFmtId="0" fontId="16" fillId="0" borderId="0" xfId="0" applyFont="1" applyFill="1" applyBorder="1" applyAlignment="1">
      <alignment horizontal="right"/>
    </xf>
    <xf numFmtId="0" fontId="10" fillId="0" borderId="0" xfId="0" applyFont="1" applyFill="1" applyBorder="1" applyAlignment="1">
      <alignment horizontal="left"/>
    </xf>
    <xf numFmtId="0" fontId="10" fillId="0" borderId="0" xfId="0" applyFont="1" applyFill="1"/>
    <xf numFmtId="164" fontId="10" fillId="0" borderId="0" xfId="1" applyNumberFormat="1" applyFont="1" applyFill="1"/>
    <xf numFmtId="0" fontId="10" fillId="0" borderId="0" xfId="0" applyFont="1" applyFill="1" applyAlignment="1">
      <alignment horizontal="right"/>
    </xf>
    <xf numFmtId="0" fontId="10" fillId="0" borderId="0" xfId="0" applyFont="1" applyFill="1" applyAlignment="1">
      <alignment horizontal="right" wrapText="1"/>
    </xf>
    <xf numFmtId="0" fontId="17" fillId="0" borderId="0" xfId="0" applyFont="1" applyFill="1" applyBorder="1" applyAlignment="1">
      <alignment horizontal="right" wrapText="1"/>
    </xf>
    <xf numFmtId="164" fontId="18" fillId="0" borderId="0" xfId="1" applyNumberFormat="1" applyFont="1" applyFill="1" applyBorder="1"/>
    <xf numFmtId="0" fontId="8" fillId="0" borderId="0" xfId="0" applyFont="1" applyFill="1" applyAlignment="1">
      <alignment horizontal="centerContinuous"/>
    </xf>
    <xf numFmtId="0" fontId="9" fillId="0" borderId="0" xfId="0" applyFont="1" applyFill="1" applyBorder="1" applyAlignment="1">
      <alignment horizontal="centerContinuous"/>
    </xf>
    <xf numFmtId="0" fontId="10" fillId="0" borderId="0" xfId="0" applyFont="1" applyFill="1" applyAlignment="1">
      <alignment horizontal="center"/>
    </xf>
    <xf numFmtId="0" fontId="11" fillId="0" borderId="0" xfId="0" applyFont="1" applyFill="1" applyBorder="1" applyAlignment="1">
      <alignment horizontal="center"/>
    </xf>
    <xf numFmtId="164" fontId="10" fillId="0" borderId="0" xfId="1" applyNumberFormat="1" applyFont="1" applyFill="1" applyBorder="1" applyAlignment="1">
      <alignment horizontal="center"/>
    </xf>
    <xf numFmtId="0" fontId="19" fillId="0" borderId="0" xfId="0" applyFont="1" applyFill="1" applyAlignment="1">
      <alignment horizontal="left" wrapText="1"/>
    </xf>
    <xf numFmtId="0" fontId="21" fillId="0" borderId="0" xfId="0" applyFont="1"/>
    <xf numFmtId="0" fontId="10" fillId="0" borderId="0" xfId="0" applyFont="1" applyFill="1" applyAlignment="1">
      <alignment horizontal="right" vertical="center" wrapText="1"/>
    </xf>
    <xf numFmtId="165" fontId="10" fillId="0" borderId="15" xfId="2" applyNumberFormat="1" applyFont="1" applyFill="1" applyBorder="1" applyAlignment="1">
      <alignment horizontal="right" wrapText="1"/>
    </xf>
    <xf numFmtId="10" fontId="10" fillId="0" borderId="14" xfId="4" applyNumberFormat="1" applyFont="1" applyFill="1" applyBorder="1" applyAlignment="1">
      <alignment horizontal="right"/>
    </xf>
    <xf numFmtId="0" fontId="12" fillId="0" borderId="3" xfId="0" applyFont="1" applyFill="1" applyBorder="1" applyAlignment="1">
      <alignment horizontal="left"/>
    </xf>
    <xf numFmtId="0" fontId="22" fillId="0" borderId="0" xfId="0" applyFont="1"/>
    <xf numFmtId="0" fontId="21" fillId="0" borderId="0" xfId="0" applyFont="1" applyAlignment="1">
      <alignment vertical="top"/>
    </xf>
    <xf numFmtId="0" fontId="0" fillId="0" borderId="10" xfId="0" applyBorder="1"/>
    <xf numFmtId="0" fontId="12" fillId="0" borderId="18" xfId="0" applyFont="1" applyFill="1" applyBorder="1"/>
    <xf numFmtId="164" fontId="10" fillId="0" borderId="18" xfId="1" applyNumberFormat="1" applyFont="1" applyFill="1" applyBorder="1"/>
    <xf numFmtId="0" fontId="0" fillId="0" borderId="18" xfId="0" applyBorder="1"/>
    <xf numFmtId="0" fontId="0" fillId="0" borderId="0" xfId="0" applyBorder="1"/>
    <xf numFmtId="0" fontId="0" fillId="0" borderId="0" xfId="0" applyFill="1"/>
    <xf numFmtId="164" fontId="0" fillId="0" borderId="0" xfId="0" applyNumberFormat="1"/>
    <xf numFmtId="0" fontId="7" fillId="0" borderId="0" xfId="0" applyFont="1"/>
    <xf numFmtId="164" fontId="7" fillId="0" borderId="20" xfId="1" applyNumberFormat="1" applyFont="1" applyFill="1" applyBorder="1"/>
    <xf numFmtId="164" fontId="7" fillId="0" borderId="22" xfId="1" applyNumberFormat="1" applyFont="1" applyFill="1" applyBorder="1"/>
    <xf numFmtId="0" fontId="7" fillId="0" borderId="0" xfId="0" applyFont="1" applyBorder="1"/>
    <xf numFmtId="0" fontId="10" fillId="0" borderId="0" xfId="0" applyFont="1" applyFill="1" applyBorder="1"/>
    <xf numFmtId="164" fontId="12" fillId="0" borderId="0" xfId="1" applyNumberFormat="1" applyFont="1" applyFill="1" applyBorder="1"/>
    <xf numFmtId="164" fontId="7" fillId="0" borderId="24" xfId="1" applyNumberFormat="1" applyFont="1" applyFill="1" applyBorder="1"/>
    <xf numFmtId="164" fontId="7" fillId="0" borderId="19" xfId="1" applyNumberFormat="1" applyFont="1" applyFill="1" applyBorder="1"/>
    <xf numFmtId="0" fontId="7" fillId="0" borderId="25" xfId="0" applyFont="1" applyFill="1" applyBorder="1"/>
    <xf numFmtId="0" fontId="22" fillId="0" borderId="0" xfId="0" applyFont="1" applyFill="1" applyBorder="1" applyAlignment="1">
      <alignment horizontal="center"/>
    </xf>
    <xf numFmtId="164" fontId="27" fillId="0" borderId="20" xfId="1" applyNumberFormat="1" applyFont="1" applyFill="1" applyBorder="1"/>
    <xf numFmtId="0" fontId="12" fillId="0" borderId="32" xfId="0" applyFont="1" applyFill="1" applyBorder="1"/>
    <xf numFmtId="0" fontId="12" fillId="0" borderId="28" xfId="0" applyFont="1" applyFill="1" applyBorder="1"/>
    <xf numFmtId="164" fontId="10" fillId="0" borderId="33" xfId="1" applyNumberFormat="1" applyFont="1" applyFill="1" applyBorder="1"/>
    <xf numFmtId="49" fontId="12" fillId="0" borderId="0" xfId="1" applyNumberFormat="1" applyFont="1" applyFill="1" applyBorder="1"/>
    <xf numFmtId="0" fontId="12" fillId="0" borderId="29" xfId="0" applyFont="1" applyFill="1" applyBorder="1"/>
    <xf numFmtId="0" fontId="15" fillId="0" borderId="9" xfId="0" applyFont="1" applyFill="1" applyBorder="1" applyAlignment="1">
      <alignment horizontal="center"/>
    </xf>
    <xf numFmtId="0" fontId="22" fillId="0" borderId="9" xfId="0" applyFont="1" applyFill="1" applyBorder="1" applyAlignment="1">
      <alignment horizontal="center"/>
    </xf>
    <xf numFmtId="0" fontId="7" fillId="0" borderId="15" xfId="0" applyFont="1" applyFill="1" applyBorder="1" applyAlignment="1">
      <alignment horizontal="left"/>
    </xf>
    <xf numFmtId="0" fontId="11" fillId="0" borderId="9" xfId="0" applyFont="1" applyFill="1" applyBorder="1"/>
    <xf numFmtId="0" fontId="7" fillId="0" borderId="15" xfId="0" applyFont="1" applyFill="1" applyBorder="1"/>
    <xf numFmtId="0" fontId="7" fillId="0" borderId="16" xfId="0" applyFont="1" applyFill="1" applyBorder="1"/>
    <xf numFmtId="0" fontId="7" fillId="0" borderId="25" xfId="0" applyFont="1" applyFill="1" applyBorder="1" applyAlignment="1">
      <alignment horizontal="left" wrapText="1"/>
    </xf>
    <xf numFmtId="0" fontId="10" fillId="0" borderId="16" xfId="0" applyFont="1" applyFill="1" applyBorder="1" applyAlignment="1">
      <alignment horizontal="right"/>
    </xf>
    <xf numFmtId="0" fontId="10" fillId="0" borderId="15" xfId="0" applyFont="1" applyFill="1" applyBorder="1" applyAlignment="1">
      <alignment horizontal="right"/>
    </xf>
    <xf numFmtId="0" fontId="14" fillId="0" borderId="18" xfId="0" applyFont="1" applyFill="1" applyBorder="1" applyAlignment="1">
      <alignment horizontal="center"/>
    </xf>
    <xf numFmtId="0" fontId="12" fillId="0" borderId="7" xfId="0" applyFont="1" applyFill="1" applyBorder="1"/>
    <xf numFmtId="164" fontId="7" fillId="0" borderId="22" xfId="1" applyNumberFormat="1" applyFont="1" applyFill="1" applyBorder="1" applyAlignment="1">
      <alignment horizontal="center"/>
    </xf>
    <xf numFmtId="0" fontId="14" fillId="0" borderId="36" xfId="0" applyFont="1" applyFill="1" applyBorder="1" applyAlignment="1">
      <alignment horizontal="center" wrapText="1"/>
    </xf>
    <xf numFmtId="0" fontId="10" fillId="0" borderId="4" xfId="0" applyFont="1" applyFill="1" applyBorder="1" applyAlignment="1">
      <alignment horizontal="right"/>
    </xf>
    <xf numFmtId="0" fontId="12" fillId="0" borderId="37" xfId="0" applyFont="1" applyFill="1" applyBorder="1"/>
    <xf numFmtId="6" fontId="0" fillId="0" borderId="0" xfId="0" applyNumberFormat="1"/>
    <xf numFmtId="166" fontId="0" fillId="0" borderId="0" xfId="4" applyNumberFormat="1" applyFont="1"/>
    <xf numFmtId="165" fontId="0" fillId="0" borderId="0" xfId="2" applyNumberFormat="1" applyFont="1"/>
    <xf numFmtId="49" fontId="10" fillId="0" borderId="0" xfId="0" applyNumberFormat="1" applyFont="1" applyAlignment="1">
      <alignment horizontal="left"/>
    </xf>
    <xf numFmtId="0" fontId="10" fillId="0" borderId="0" xfId="0" applyFont="1" applyAlignment="1">
      <alignment horizontal="left"/>
    </xf>
    <xf numFmtId="0" fontId="0" fillId="0" borderId="0" xfId="0" applyAlignment="1">
      <alignment horizontal="left"/>
    </xf>
    <xf numFmtId="49" fontId="0" fillId="0" borderId="0" xfId="0" applyNumberFormat="1" applyAlignment="1">
      <alignment horizontal="right"/>
    </xf>
    <xf numFmtId="164" fontId="7" fillId="0" borderId="41" xfId="1" applyNumberFormat="1" applyFont="1" applyFill="1" applyBorder="1" applyAlignment="1">
      <alignment horizontal="center"/>
    </xf>
    <xf numFmtId="49" fontId="0" fillId="0" borderId="0" xfId="0" applyNumberFormat="1" applyAlignment="1">
      <alignment horizontal="left"/>
    </xf>
    <xf numFmtId="165" fontId="7" fillId="0" borderId="0" xfId="2" applyNumberFormat="1" applyFont="1"/>
    <xf numFmtId="0" fontId="10"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0" fontId="0" fillId="0" borderId="0" xfId="0" applyFill="1" applyBorder="1"/>
    <xf numFmtId="0" fontId="10" fillId="0" borderId="0" xfId="0" applyFont="1"/>
    <xf numFmtId="0" fontId="10" fillId="0" borderId="0" xfId="0" applyFont="1" applyAlignment="1">
      <alignment horizontal="center"/>
    </xf>
    <xf numFmtId="10" fontId="0" fillId="0" borderId="0" xfId="0" applyNumberFormat="1"/>
    <xf numFmtId="9" fontId="0" fillId="0" borderId="0" xfId="0" applyNumberFormat="1"/>
    <xf numFmtId="164" fontId="7" fillId="0" borderId="14" xfId="1" applyNumberFormat="1" applyFont="1" applyFill="1" applyBorder="1"/>
    <xf numFmtId="164" fontId="7" fillId="0" borderId="42" xfId="1" applyNumberFormat="1" applyFont="1" applyFill="1" applyBorder="1"/>
    <xf numFmtId="49" fontId="7" fillId="0" borderId="0" xfId="0" applyNumberFormat="1" applyFont="1" applyAlignment="1">
      <alignment horizontal="left"/>
    </xf>
    <xf numFmtId="0" fontId="28" fillId="0" borderId="0" xfId="0" applyFont="1"/>
    <xf numFmtId="0" fontId="28" fillId="0" borderId="0" xfId="0" applyFont="1" applyAlignment="1">
      <alignment horizontal="left" vertical="top" wrapText="1"/>
    </xf>
    <xf numFmtId="0" fontId="28" fillId="0" borderId="0" xfId="0" applyFont="1" applyAlignment="1">
      <alignment horizontal="left"/>
    </xf>
    <xf numFmtId="0" fontId="7" fillId="0" borderId="14" xfId="0" applyFont="1" applyFill="1" applyBorder="1" applyAlignment="1">
      <alignment horizontal="left"/>
    </xf>
    <xf numFmtId="0" fontId="7" fillId="0" borderId="42" xfId="0" applyFont="1" applyFill="1" applyBorder="1" applyAlignment="1">
      <alignment horizontal="left"/>
    </xf>
    <xf numFmtId="0" fontId="0" fillId="0" borderId="0" xfId="0" applyAlignment="1">
      <alignment wrapText="1"/>
    </xf>
    <xf numFmtId="0" fontId="0" fillId="0" borderId="0" xfId="0" applyFill="1" applyAlignment="1">
      <alignment wrapText="1"/>
    </xf>
    <xf numFmtId="0" fontId="0" fillId="0" borderId="0" xfId="0" applyAlignment="1">
      <alignment horizontal="center" vertical="center"/>
    </xf>
    <xf numFmtId="0" fontId="26" fillId="2" borderId="4" xfId="3" applyFont="1" applyFill="1" applyBorder="1" applyAlignment="1">
      <alignment wrapText="1"/>
    </xf>
    <xf numFmtId="0" fontId="25" fillId="0" borderId="20" xfId="3" applyBorder="1" applyAlignment="1">
      <alignment horizontal="center" vertical="center"/>
    </xf>
    <xf numFmtId="6" fontId="25" fillId="0" borderId="13" xfId="3" applyNumberFormat="1" applyBorder="1"/>
    <xf numFmtId="6" fontId="25" fillId="0" borderId="13" xfId="3" applyNumberFormat="1" applyFill="1" applyBorder="1"/>
    <xf numFmtId="0" fontId="25" fillId="0" borderId="22" xfId="3" applyBorder="1" applyAlignment="1">
      <alignment horizontal="center" vertical="center"/>
    </xf>
    <xf numFmtId="6" fontId="25" fillId="0" borderId="1" xfId="3" applyNumberFormat="1" applyBorder="1"/>
    <xf numFmtId="6" fontId="25" fillId="0" borderId="1" xfId="3" applyNumberFormat="1" applyFill="1" applyBorder="1"/>
    <xf numFmtId="166" fontId="25" fillId="0" borderId="1" xfId="4" applyNumberFormat="1" applyFont="1" applyFill="1" applyBorder="1"/>
    <xf numFmtId="6" fontId="25" fillId="0" borderId="28" xfId="3" applyNumberFormat="1" applyBorder="1"/>
    <xf numFmtId="0" fontId="25" fillId="0" borderId="19" xfId="3" applyBorder="1" applyAlignment="1">
      <alignment horizontal="center" vertical="center"/>
    </xf>
    <xf numFmtId="6" fontId="25" fillId="0" borderId="12" xfId="3" applyNumberFormat="1" applyBorder="1"/>
    <xf numFmtId="6" fontId="25" fillId="0" borderId="12" xfId="3" applyNumberFormat="1" applyFill="1" applyBorder="1"/>
    <xf numFmtId="166" fontId="25" fillId="0" borderId="12" xfId="4" applyNumberFormat="1" applyFont="1" applyFill="1" applyBorder="1"/>
    <xf numFmtId="6" fontId="25" fillId="0" borderId="29" xfId="3" applyNumberFormat="1" applyBorder="1"/>
    <xf numFmtId="164" fontId="10" fillId="0" borderId="0" xfId="1" applyNumberFormat="1" applyFont="1" applyFill="1" applyBorder="1" applyAlignment="1">
      <alignment horizontal="right"/>
    </xf>
    <xf numFmtId="164" fontId="7" fillId="0" borderId="20" xfId="1" applyNumberFormat="1" applyFont="1" applyFill="1" applyBorder="1" applyAlignment="1">
      <alignment horizontal="center"/>
    </xf>
    <xf numFmtId="0" fontId="24" fillId="0" borderId="0" xfId="0" applyFont="1" applyFill="1" applyBorder="1"/>
    <xf numFmtId="0" fontId="10" fillId="0" borderId="44" xfId="0" applyFont="1" applyBorder="1" applyAlignment="1">
      <alignment vertical="top"/>
    </xf>
    <xf numFmtId="0" fontId="10" fillId="0" borderId="42" xfId="0" applyFont="1" applyBorder="1"/>
    <xf numFmtId="0" fontId="7" fillId="0" borderId="16" xfId="0" applyFont="1" applyBorder="1" applyAlignment="1"/>
    <xf numFmtId="0" fontId="7" fillId="0" borderId="0" xfId="0" applyFont="1" applyAlignment="1"/>
    <xf numFmtId="0" fontId="12" fillId="0" borderId="45" xfId="0" applyFont="1" applyFill="1" applyBorder="1"/>
    <xf numFmtId="0" fontId="12" fillId="0" borderId="34" xfId="0" applyFont="1" applyFill="1" applyBorder="1"/>
    <xf numFmtId="0" fontId="12" fillId="0" borderId="27" xfId="0" applyFont="1" applyFill="1" applyBorder="1"/>
    <xf numFmtId="49" fontId="12" fillId="0" borderId="28" xfId="1" applyNumberFormat="1" applyFont="1" applyFill="1" applyBorder="1"/>
    <xf numFmtId="49" fontId="12" fillId="0" borderId="37" xfId="1" applyNumberFormat="1" applyFont="1" applyFill="1" applyBorder="1"/>
    <xf numFmtId="164" fontId="27" fillId="0" borderId="27" xfId="1" applyNumberFormat="1" applyFont="1" applyFill="1" applyBorder="1"/>
    <xf numFmtId="165" fontId="0" fillId="0" borderId="0" xfId="0" applyNumberFormat="1"/>
    <xf numFmtId="6" fontId="25" fillId="0" borderId="27" xfId="3" applyNumberFormat="1" applyFill="1" applyBorder="1"/>
    <xf numFmtId="165" fontId="0" fillId="0" borderId="0" xfId="2" applyNumberFormat="1" applyFont="1" applyAlignment="1">
      <alignment horizontal="left"/>
    </xf>
    <xf numFmtId="164" fontId="7" fillId="0" borderId="41" xfId="1" applyNumberFormat="1" applyFont="1" applyFill="1" applyBorder="1"/>
    <xf numFmtId="0" fontId="22" fillId="0" borderId="16" xfId="0" applyFont="1" applyFill="1" applyBorder="1" applyAlignment="1">
      <alignment horizontal="center"/>
    </xf>
    <xf numFmtId="49" fontId="7" fillId="0" borderId="48" xfId="0" applyNumberFormat="1" applyFont="1" applyBorder="1" applyAlignment="1">
      <alignment horizontal="left"/>
    </xf>
    <xf numFmtId="0" fontId="0" fillId="0" borderId="48" xfId="0" applyBorder="1" applyAlignment="1">
      <alignment horizontal="left"/>
    </xf>
    <xf numFmtId="165" fontId="0" fillId="0" borderId="49" xfId="2" applyNumberFormat="1" applyFont="1" applyBorder="1"/>
    <xf numFmtId="0" fontId="0" fillId="0" borderId="48" xfId="0" applyBorder="1" applyAlignment="1">
      <alignment horizontal="left" wrapText="1"/>
    </xf>
    <xf numFmtId="49" fontId="7" fillId="0" borderId="48" xfId="0" applyNumberFormat="1" applyFont="1" applyBorder="1" applyAlignment="1">
      <alignment horizontal="left" wrapText="1"/>
    </xf>
    <xf numFmtId="6" fontId="7" fillId="0" borderId="48" xfId="0" applyNumberFormat="1" applyFont="1" applyBorder="1" applyAlignment="1">
      <alignment horizontal="left" wrapText="1"/>
    </xf>
    <xf numFmtId="6" fontId="0" fillId="0" borderId="48" xfId="0" applyNumberFormat="1" applyBorder="1" applyAlignment="1">
      <alignment horizontal="left" wrapText="1"/>
    </xf>
    <xf numFmtId="0" fontId="10" fillId="3" borderId="38" xfId="0" applyFont="1" applyFill="1" applyBorder="1"/>
    <xf numFmtId="0" fontId="10" fillId="3" borderId="38" xfId="0" applyFont="1" applyFill="1" applyBorder="1" applyAlignment="1">
      <alignment horizontal="left"/>
    </xf>
    <xf numFmtId="165" fontId="0" fillId="3" borderId="40" xfId="2" applyNumberFormat="1" applyFont="1" applyFill="1" applyBorder="1"/>
    <xf numFmtId="49" fontId="20" fillId="0" borderId="0" xfId="0" applyNumberFormat="1" applyFont="1" applyAlignment="1">
      <alignment horizontal="left"/>
    </xf>
    <xf numFmtId="0" fontId="10" fillId="3" borderId="17" xfId="0" applyFont="1" applyFill="1" applyBorder="1" applyAlignment="1">
      <alignment horizontal="left"/>
    </xf>
    <xf numFmtId="0" fontId="0" fillId="3" borderId="17" xfId="0" applyFill="1" applyBorder="1"/>
    <xf numFmtId="0" fontId="0" fillId="3" borderId="38" xfId="0" applyFill="1" applyBorder="1" applyAlignment="1">
      <alignment horizontal="left" wrapText="1"/>
    </xf>
    <xf numFmtId="0" fontId="10" fillId="3" borderId="17" xfId="0" applyFont="1" applyFill="1" applyBorder="1"/>
    <xf numFmtId="0" fontId="0" fillId="3" borderId="38" xfId="0" applyFill="1" applyBorder="1" applyAlignment="1">
      <alignment horizontal="left"/>
    </xf>
    <xf numFmtId="0" fontId="0" fillId="3" borderId="40" xfId="0" applyFill="1" applyBorder="1" applyAlignment="1">
      <alignment horizontal="left"/>
    </xf>
    <xf numFmtId="0" fontId="0" fillId="0" borderId="48" xfId="0" applyBorder="1"/>
    <xf numFmtId="0" fontId="14" fillId="0" borderId="0" xfId="0" applyFont="1" applyBorder="1"/>
    <xf numFmtId="0" fontId="0" fillId="0" borderId="49" xfId="0" applyBorder="1" applyAlignment="1">
      <alignment horizontal="left"/>
    </xf>
    <xf numFmtId="0" fontId="7" fillId="0" borderId="49" xfId="0" applyFont="1" applyBorder="1" applyAlignment="1">
      <alignment horizontal="left"/>
    </xf>
    <xf numFmtId="0" fontId="14" fillId="0" borderId="0" xfId="0" applyFont="1" applyBorder="1" applyAlignment="1">
      <alignment horizontal="left"/>
    </xf>
    <xf numFmtId="0" fontId="0" fillId="0" borderId="50" xfId="0" applyBorder="1"/>
    <xf numFmtId="0" fontId="7" fillId="3" borderId="40" xfId="0" applyFont="1" applyFill="1" applyBorder="1" applyAlignment="1">
      <alignment horizontal="left"/>
    </xf>
    <xf numFmtId="49" fontId="7" fillId="3" borderId="38" xfId="0" applyNumberFormat="1" applyFont="1" applyFill="1" applyBorder="1" applyAlignment="1">
      <alignment horizontal="left" wrapText="1"/>
    </xf>
    <xf numFmtId="164" fontId="0" fillId="0" borderId="47" xfId="0" applyNumberFormat="1" applyBorder="1"/>
    <xf numFmtId="164" fontId="0" fillId="0" borderId="50" xfId="1" applyNumberFormat="1" applyFont="1" applyBorder="1"/>
    <xf numFmtId="164" fontId="0" fillId="0" borderId="35" xfId="1" applyNumberFormat="1" applyFont="1" applyBorder="1"/>
    <xf numFmtId="0" fontId="10" fillId="0" borderId="18" xfId="0" applyFont="1" applyFill="1" applyBorder="1" applyAlignment="1">
      <alignment horizontal="left"/>
    </xf>
    <xf numFmtId="0" fontId="7" fillId="0" borderId="35" xfId="0" applyFont="1" applyFill="1" applyBorder="1" applyAlignment="1">
      <alignment horizontal="left"/>
    </xf>
    <xf numFmtId="165" fontId="0" fillId="0" borderId="35" xfId="2" applyNumberFormat="1" applyFont="1" applyFill="1" applyBorder="1"/>
    <xf numFmtId="0" fontId="10" fillId="0" borderId="50" xfId="0" applyFont="1" applyFill="1" applyBorder="1" applyAlignment="1">
      <alignment horizontal="left"/>
    </xf>
    <xf numFmtId="49" fontId="12" fillId="0" borderId="27" xfId="1" applyNumberFormat="1" applyFont="1" applyFill="1" applyBorder="1"/>
    <xf numFmtId="164" fontId="10" fillId="0" borderId="34" xfId="1" applyNumberFormat="1" applyFont="1" applyFill="1" applyBorder="1"/>
    <xf numFmtId="0" fontId="7" fillId="0" borderId="25" xfId="0" applyFont="1" applyBorder="1"/>
    <xf numFmtId="10" fontId="7" fillId="0" borderId="48" xfId="0" applyNumberFormat="1" applyFont="1" applyBorder="1" applyAlignment="1">
      <alignment horizontal="left"/>
    </xf>
    <xf numFmtId="9" fontId="7" fillId="0" borderId="48" xfId="0" applyNumberFormat="1" applyFont="1" applyBorder="1" applyAlignment="1">
      <alignment horizontal="left" wrapText="1"/>
    </xf>
    <xf numFmtId="0" fontId="10" fillId="0" borderId="51" xfId="0" applyFont="1" applyBorder="1" applyAlignment="1">
      <alignment horizontal="centerContinuous"/>
    </xf>
    <xf numFmtId="0" fontId="10" fillId="0" borderId="52" xfId="0" applyFont="1" applyBorder="1" applyAlignment="1">
      <alignment horizontal="centerContinuous"/>
    </xf>
    <xf numFmtId="0" fontId="26" fillId="0" borderId="42" xfId="3" applyFont="1" applyFill="1" applyBorder="1" applyAlignment="1">
      <alignment horizontal="center" wrapText="1"/>
    </xf>
    <xf numFmtId="0" fontId="0" fillId="0" borderId="0" xfId="0" applyAlignment="1">
      <alignment horizontal="center"/>
    </xf>
    <xf numFmtId="0" fontId="26" fillId="0" borderId="4" xfId="3" applyFont="1" applyFill="1" applyBorder="1" applyAlignment="1">
      <alignment horizontal="center" wrapText="1"/>
    </xf>
    <xf numFmtId="6" fontId="25" fillId="0" borderId="20" xfId="3" applyNumberFormat="1" applyFill="1" applyBorder="1"/>
    <xf numFmtId="6" fontId="25" fillId="0" borderId="22" xfId="3" applyNumberFormat="1" applyFill="1" applyBorder="1"/>
    <xf numFmtId="166" fontId="6" fillId="0" borderId="28" xfId="4" applyNumberFormat="1" applyFont="1" applyFill="1" applyBorder="1"/>
    <xf numFmtId="6" fontId="25" fillId="0" borderId="2" xfId="3" applyNumberFormat="1" applyFill="1" applyBorder="1"/>
    <xf numFmtId="166" fontId="6" fillId="0" borderId="37" xfId="4" applyNumberFormat="1" applyFont="1" applyFill="1" applyBorder="1"/>
    <xf numFmtId="166" fontId="6" fillId="0" borderId="27" xfId="4" applyNumberFormat="1" applyFont="1" applyFill="1" applyBorder="1"/>
    <xf numFmtId="6" fontId="25" fillId="0" borderId="19" xfId="3" applyNumberFormat="1" applyFill="1" applyBorder="1"/>
    <xf numFmtId="166" fontId="6" fillId="0" borderId="29" xfId="4" applyNumberFormat="1" applyFont="1" applyFill="1" applyBorder="1"/>
    <xf numFmtId="49" fontId="0" fillId="0" borderId="0" xfId="0" applyNumberFormat="1" applyAlignment="1">
      <alignment horizontal="left" wrapText="1"/>
    </xf>
    <xf numFmtId="165" fontId="0" fillId="0" borderId="49" xfId="2" quotePrefix="1" applyNumberFormat="1" applyFont="1" applyBorder="1"/>
    <xf numFmtId="0" fontId="10" fillId="0" borderId="46" xfId="0" applyFont="1" applyBorder="1"/>
    <xf numFmtId="0" fontId="10" fillId="0" borderId="10" xfId="0" applyFont="1" applyBorder="1"/>
    <xf numFmtId="0" fontId="10" fillId="0" borderId="47" xfId="0" applyFont="1" applyBorder="1"/>
    <xf numFmtId="0" fontId="0" fillId="0" borderId="49" xfId="0" applyBorder="1"/>
    <xf numFmtId="0" fontId="7" fillId="0" borderId="50" xfId="0" applyFont="1" applyBorder="1"/>
    <xf numFmtId="0" fontId="0" fillId="0" borderId="35" xfId="0" applyBorder="1"/>
    <xf numFmtId="0" fontId="0" fillId="0" borderId="47" xfId="0" applyBorder="1"/>
    <xf numFmtId="0" fontId="7" fillId="0" borderId="48" xfId="0" applyFont="1" applyBorder="1"/>
    <xf numFmtId="0" fontId="12" fillId="0" borderId="54" xfId="0" applyFont="1" applyFill="1" applyBorder="1"/>
    <xf numFmtId="166" fontId="25" fillId="0" borderId="28" xfId="4" applyNumberFormat="1" applyFont="1" applyFill="1" applyBorder="1"/>
    <xf numFmtId="166" fontId="25" fillId="0" borderId="29" xfId="4" applyNumberFormat="1" applyFont="1" applyFill="1" applyBorder="1"/>
    <xf numFmtId="0" fontId="0" fillId="4" borderId="0" xfId="0" applyFill="1"/>
    <xf numFmtId="0" fontId="26" fillId="4" borderId="4" xfId="3" applyFont="1" applyFill="1" applyBorder="1" applyAlignment="1">
      <alignment wrapText="1"/>
    </xf>
    <xf numFmtId="6" fontId="25" fillId="4" borderId="14" xfId="3" applyNumberFormat="1" applyFill="1" applyBorder="1"/>
    <xf numFmtId="6" fontId="25" fillId="4" borderId="15" xfId="3" applyNumberFormat="1" applyFill="1" applyBorder="1"/>
    <xf numFmtId="6" fontId="25" fillId="4" borderId="16" xfId="3" applyNumberFormat="1" applyFill="1" applyBorder="1"/>
    <xf numFmtId="0" fontId="10" fillId="2" borderId="51" xfId="0" applyFont="1" applyFill="1" applyBorder="1" applyAlignment="1">
      <alignment horizontal="centerContinuous"/>
    </xf>
    <xf numFmtId="0" fontId="10" fillId="2" borderId="53" xfId="0" applyFont="1" applyFill="1" applyBorder="1" applyAlignment="1">
      <alignment horizontal="centerContinuous"/>
    </xf>
    <xf numFmtId="0" fontId="10" fillId="2" borderId="52" xfId="0" applyFont="1" applyFill="1" applyBorder="1" applyAlignment="1">
      <alignment horizontal="centerContinuous"/>
    </xf>
    <xf numFmtId="49" fontId="0" fillId="0" borderId="0" xfId="0" applyNumberFormat="1" applyAlignment="1">
      <alignment vertical="center" wrapText="1"/>
    </xf>
    <xf numFmtId="0" fontId="10" fillId="0" borderId="48" xfId="0" applyFont="1" applyBorder="1"/>
    <xf numFmtId="166" fontId="7" fillId="0" borderId="48" xfId="0" applyNumberFormat="1" applyFont="1" applyBorder="1" applyAlignment="1">
      <alignment horizontal="center"/>
    </xf>
    <xf numFmtId="49" fontId="7" fillId="0" borderId="50" xfId="0" applyNumberFormat="1" applyFont="1" applyFill="1" applyBorder="1" applyAlignment="1">
      <alignment horizontal="center" wrapText="1"/>
    </xf>
    <xf numFmtId="0" fontId="7" fillId="0" borderId="0" xfId="0" applyFont="1" applyFill="1" applyBorder="1" applyAlignment="1">
      <alignment horizontal="left"/>
    </xf>
    <xf numFmtId="164" fontId="0" fillId="0" borderId="0" xfId="1" applyNumberFormat="1" applyFont="1"/>
    <xf numFmtId="165" fontId="13" fillId="0" borderId="0" xfId="2" applyNumberFormat="1" applyFont="1" applyFill="1" applyBorder="1"/>
    <xf numFmtId="0" fontId="7" fillId="0" borderId="43" xfId="0" applyFont="1" applyFill="1" applyBorder="1" applyAlignment="1">
      <alignment horizontal="left"/>
    </xf>
    <xf numFmtId="164" fontId="10" fillId="0" borderId="20" xfId="1" applyNumberFormat="1" applyFont="1" applyFill="1" applyBorder="1"/>
    <xf numFmtId="0" fontId="7" fillId="0" borderId="43" xfId="0" applyFont="1" applyBorder="1"/>
    <xf numFmtId="15" fontId="10" fillId="0" borderId="0" xfId="0" applyNumberFormat="1" applyFont="1" applyFill="1"/>
    <xf numFmtId="164" fontId="0" fillId="0" borderId="20" xfId="1" applyNumberFormat="1" applyFont="1" applyBorder="1"/>
    <xf numFmtId="164" fontId="0" fillId="0" borderId="22" xfId="1" applyNumberFormat="1" applyFont="1" applyBorder="1"/>
    <xf numFmtId="164" fontId="7" fillId="0" borderId="19" xfId="0" applyNumberFormat="1" applyFont="1" applyBorder="1"/>
    <xf numFmtId="164" fontId="12" fillId="0" borderId="27" xfId="1" applyNumberFormat="1" applyFont="1" applyBorder="1"/>
    <xf numFmtId="164" fontId="12" fillId="0" borderId="28" xfId="1" applyNumberFormat="1" applyFont="1" applyBorder="1"/>
    <xf numFmtId="164" fontId="12" fillId="0" borderId="29" xfId="0" applyNumberFormat="1" applyFont="1" applyBorder="1"/>
    <xf numFmtId="0" fontId="10" fillId="0" borderId="42" xfId="0" applyFont="1" applyFill="1" applyBorder="1" applyAlignment="1">
      <alignment horizontal="right"/>
    </xf>
    <xf numFmtId="0" fontId="7" fillId="0" borderId="16" xfId="0" applyFont="1" applyFill="1" applyBorder="1" applyAlignment="1">
      <alignment wrapText="1"/>
    </xf>
    <xf numFmtId="164" fontId="7" fillId="0" borderId="22" xfId="1" applyNumberFormat="1" applyFont="1" applyFill="1" applyBorder="1" applyAlignment="1">
      <alignment wrapText="1"/>
    </xf>
    <xf numFmtId="166" fontId="7" fillId="0" borderId="48" xfId="4" applyNumberFormat="1" applyFont="1" applyBorder="1" applyAlignment="1">
      <alignment horizontal="center" wrapText="1"/>
    </xf>
    <xf numFmtId="9" fontId="7" fillId="0" borderId="48" xfId="0" applyNumberFormat="1" applyFont="1" applyBorder="1" applyAlignment="1">
      <alignment horizontal="center" wrapText="1"/>
    </xf>
    <xf numFmtId="164" fontId="10" fillId="3" borderId="4" xfId="1" applyNumberFormat="1" applyFont="1" applyFill="1" applyBorder="1" applyAlignment="1">
      <alignment horizontal="center" vertical="center" wrapText="1"/>
    </xf>
    <xf numFmtId="0" fontId="10" fillId="0" borderId="4" xfId="0" applyFont="1" applyBorder="1"/>
    <xf numFmtId="165" fontId="0" fillId="0" borderId="38" xfId="0" applyNumberFormat="1" applyFill="1" applyBorder="1"/>
    <xf numFmtId="0" fontId="0" fillId="0" borderId="40" xfId="0" applyBorder="1"/>
    <xf numFmtId="0" fontId="10" fillId="0" borderId="48" xfId="0" applyFont="1" applyFill="1" applyBorder="1" applyAlignment="1">
      <alignment horizontal="left"/>
    </xf>
    <xf numFmtId="0" fontId="0" fillId="0" borderId="49" xfId="0" applyFill="1" applyBorder="1" applyAlignment="1">
      <alignment horizontal="left"/>
    </xf>
    <xf numFmtId="0" fontId="0" fillId="0" borderId="48" xfId="0" applyFill="1" applyBorder="1" applyAlignment="1">
      <alignment horizontal="left" wrapText="1"/>
    </xf>
    <xf numFmtId="165" fontId="0" fillId="0" borderId="49" xfId="2" applyNumberFormat="1" applyFont="1" applyFill="1" applyBorder="1"/>
    <xf numFmtId="0" fontId="26" fillId="2" borderId="4" xfId="3" applyFont="1" applyFill="1" applyBorder="1" applyAlignment="1">
      <alignment horizontal="center" wrapText="1"/>
    </xf>
    <xf numFmtId="166" fontId="5" fillId="0" borderId="28" xfId="4" applyNumberFormat="1" applyFont="1" applyFill="1" applyBorder="1"/>
    <xf numFmtId="166" fontId="5" fillId="0" borderId="29" xfId="4" applyNumberFormat="1" applyFont="1" applyFill="1" applyBorder="1"/>
    <xf numFmtId="6" fontId="25" fillId="0" borderId="39" xfId="3" applyNumberFormat="1" applyBorder="1"/>
    <xf numFmtId="6" fontId="25" fillId="0" borderId="21" xfId="3" applyNumberFormat="1" applyBorder="1"/>
    <xf numFmtId="5" fontId="7" fillId="0" borderId="20" xfId="5" applyNumberFormat="1" applyFont="1" applyBorder="1" applyAlignment="1">
      <alignment horizontal="center" vertical="center"/>
    </xf>
    <xf numFmtId="5" fontId="7" fillId="0" borderId="22" xfId="5" applyNumberFormat="1" applyFont="1" applyBorder="1" applyAlignment="1">
      <alignment horizontal="center" vertical="center"/>
    </xf>
    <xf numFmtId="5" fontId="7" fillId="0" borderId="19" xfId="5" applyNumberFormat="1" applyFont="1" applyBorder="1" applyAlignment="1">
      <alignment horizontal="center" vertical="center"/>
    </xf>
    <xf numFmtId="6" fontId="25" fillId="0" borderId="23" xfId="3" applyNumberFormat="1" applyBorder="1"/>
    <xf numFmtId="0" fontId="10" fillId="0" borderId="0" xfId="0" applyFont="1" applyAlignment="1">
      <alignment horizontal="left" vertical="top"/>
    </xf>
    <xf numFmtId="0" fontId="7" fillId="0" borderId="0" xfId="0" applyFont="1" applyAlignment="1">
      <alignment horizontal="left"/>
    </xf>
    <xf numFmtId="168" fontId="0" fillId="0" borderId="0" xfId="0" applyNumberFormat="1"/>
    <xf numFmtId="6" fontId="25" fillId="0" borderId="30" xfId="3" applyNumberFormat="1" applyFill="1" applyBorder="1"/>
    <xf numFmtId="6" fontId="25" fillId="0" borderId="55" xfId="3" applyNumberFormat="1" applyFill="1" applyBorder="1"/>
    <xf numFmtId="6" fontId="25" fillId="0" borderId="56" xfId="3" applyNumberFormat="1" applyFill="1" applyBorder="1"/>
    <xf numFmtId="0" fontId="12" fillId="0" borderId="0" xfId="0" quotePrefix="1" applyFont="1" applyFill="1" applyBorder="1"/>
    <xf numFmtId="0" fontId="7" fillId="0" borderId="43" xfId="0" applyFont="1" applyFill="1" applyBorder="1" applyAlignment="1">
      <alignment horizontal="left" wrapText="1"/>
    </xf>
    <xf numFmtId="164" fontId="7" fillId="0" borderId="0" xfId="0" applyNumberFormat="1" applyFont="1"/>
    <xf numFmtId="164" fontId="7" fillId="0" borderId="25" xfId="1" applyNumberFormat="1" applyFont="1" applyFill="1" applyBorder="1"/>
    <xf numFmtId="165" fontId="10" fillId="0" borderId="0" xfId="0" applyNumberFormat="1" applyFont="1"/>
    <xf numFmtId="164" fontId="0" fillId="0" borderId="46" xfId="0" applyNumberFormat="1" applyFill="1" applyBorder="1"/>
    <xf numFmtId="6" fontId="25" fillId="0" borderId="28" xfId="3" applyNumberFormat="1" applyFill="1" applyBorder="1"/>
    <xf numFmtId="0" fontId="0" fillId="0" borderId="0" xfId="0"/>
    <xf numFmtId="0" fontId="0" fillId="0" borderId="0" xfId="0" applyFill="1"/>
    <xf numFmtId="0" fontId="10" fillId="0" borderId="0" xfId="0" applyFont="1" applyAlignment="1">
      <alignment horizontal="left" vertical="center"/>
    </xf>
    <xf numFmtId="0" fontId="10" fillId="0" borderId="0" xfId="0" applyFont="1"/>
    <xf numFmtId="0" fontId="0" fillId="0" borderId="0" xfId="0" applyAlignment="1">
      <alignment horizontal="center" vertical="center"/>
    </xf>
    <xf numFmtId="6" fontId="25" fillId="0" borderId="29" xfId="3" applyNumberFormat="1" applyFill="1" applyBorder="1"/>
    <xf numFmtId="165" fontId="25" fillId="0" borderId="27" xfId="2" applyNumberFormat="1" applyFont="1" applyFill="1" applyBorder="1"/>
    <xf numFmtId="165" fontId="5" fillId="0" borderId="28" xfId="2" applyNumberFormat="1" applyFont="1" applyFill="1" applyBorder="1"/>
    <xf numFmtId="165" fontId="5" fillId="0" borderId="29" xfId="2" applyNumberFormat="1" applyFont="1" applyFill="1" applyBorder="1"/>
    <xf numFmtId="0" fontId="28" fillId="0" borderId="0" xfId="8" applyFont="1" applyAlignment="1">
      <alignment horizontal="left" vertical="top" wrapText="1"/>
    </xf>
    <xf numFmtId="0" fontId="10" fillId="0" borderId="0" xfId="8" applyFont="1" applyAlignment="1">
      <alignment horizontal="left" vertical="top"/>
    </xf>
    <xf numFmtId="49" fontId="10" fillId="2" borderId="4" xfId="8" applyNumberFormat="1" applyFont="1" applyFill="1" applyBorder="1" applyAlignment="1">
      <alignment vertical="center" wrapText="1"/>
    </xf>
    <xf numFmtId="0" fontId="29" fillId="0" borderId="0" xfId="8" applyFont="1" applyFill="1"/>
    <xf numFmtId="49" fontId="7" fillId="0" borderId="0" xfId="8" applyNumberFormat="1" applyAlignment="1">
      <alignment vertical="top" wrapText="1"/>
    </xf>
    <xf numFmtId="0" fontId="10" fillId="2" borderId="4" xfId="8" applyFont="1" applyFill="1" applyBorder="1" applyAlignment="1">
      <alignment horizontal="left" vertical="center"/>
    </xf>
    <xf numFmtId="49" fontId="10" fillId="2" borderId="4" xfId="8" applyNumberFormat="1" applyFont="1" applyFill="1" applyBorder="1" applyAlignment="1">
      <alignment horizontal="center" vertical="center" wrapText="1"/>
    </xf>
    <xf numFmtId="0" fontId="10" fillId="0" borderId="4" xfId="8" quotePrefix="1" applyFont="1" applyBorder="1"/>
    <xf numFmtId="0" fontId="7" fillId="0" borderId="0" xfId="8"/>
    <xf numFmtId="0" fontId="7" fillId="0" borderId="18" xfId="8" applyBorder="1"/>
    <xf numFmtId="0" fontId="7" fillId="0" borderId="0" xfId="8" applyBorder="1"/>
    <xf numFmtId="6" fontId="7" fillId="0" borderId="0" xfId="8" applyNumberFormat="1"/>
    <xf numFmtId="166" fontId="7" fillId="0" borderId="0" xfId="4" applyNumberFormat="1" applyFont="1"/>
    <xf numFmtId="165" fontId="7" fillId="0" borderId="0" xfId="2" applyNumberFormat="1" applyFont="1"/>
    <xf numFmtId="0" fontId="10" fillId="0" borderId="0" xfId="8" applyFont="1" applyAlignment="1">
      <alignment horizontal="left"/>
    </xf>
    <xf numFmtId="49" fontId="7" fillId="0" borderId="0" xfId="8" applyNumberFormat="1" applyAlignment="1">
      <alignment horizontal="right"/>
    </xf>
    <xf numFmtId="0" fontId="7" fillId="0" borderId="0" xfId="8" applyFill="1" applyBorder="1"/>
    <xf numFmtId="0" fontId="10" fillId="0" borderId="0" xfId="8" applyFont="1"/>
    <xf numFmtId="9" fontId="7" fillId="0" borderId="0" xfId="8" applyNumberFormat="1"/>
    <xf numFmtId="49" fontId="7" fillId="0" borderId="0" xfId="8" applyNumberFormat="1" applyFont="1" applyAlignment="1">
      <alignment horizontal="left"/>
    </xf>
    <xf numFmtId="0" fontId="7" fillId="0" borderId="48" xfId="8" applyBorder="1" applyAlignment="1">
      <alignment horizontal="left"/>
    </xf>
    <xf numFmtId="165" fontId="7" fillId="0" borderId="49" xfId="2" applyNumberFormat="1" applyFont="1" applyBorder="1"/>
    <xf numFmtId="0" fontId="7" fillId="0" borderId="48" xfId="8" applyBorder="1" applyAlignment="1">
      <alignment horizontal="left" wrapText="1"/>
    </xf>
    <xf numFmtId="49" fontId="7" fillId="0" borderId="48" xfId="8" applyNumberFormat="1" applyFont="1" applyBorder="1" applyAlignment="1">
      <alignment horizontal="left" wrapText="1"/>
    </xf>
    <xf numFmtId="6" fontId="7" fillId="0" borderId="48" xfId="8" applyNumberFormat="1" applyFont="1" applyBorder="1" applyAlignment="1">
      <alignment horizontal="left" wrapText="1"/>
    </xf>
    <xf numFmtId="6" fontId="7" fillId="0" borderId="48" xfId="8" applyNumberFormat="1" applyBorder="1" applyAlignment="1">
      <alignment horizontal="left" wrapText="1"/>
    </xf>
    <xf numFmtId="0" fontId="10" fillId="3" borderId="38" xfId="8" applyFont="1" applyFill="1" applyBorder="1"/>
    <xf numFmtId="0" fontId="10" fillId="3" borderId="38" xfId="8" applyFont="1" applyFill="1" applyBorder="1" applyAlignment="1">
      <alignment horizontal="left"/>
    </xf>
    <xf numFmtId="165" fontId="7" fillId="3" borderId="40" xfId="2" applyNumberFormat="1" applyFont="1" applyFill="1" applyBorder="1"/>
    <xf numFmtId="0" fontId="10" fillId="3" borderId="17" xfId="8" applyFont="1" applyFill="1" applyBorder="1" applyAlignment="1">
      <alignment horizontal="left"/>
    </xf>
    <xf numFmtId="0" fontId="7" fillId="3" borderId="17" xfId="8" applyFill="1" applyBorder="1"/>
    <xf numFmtId="0" fontId="7" fillId="3" borderId="38" xfId="8" applyFill="1" applyBorder="1" applyAlignment="1">
      <alignment horizontal="left" wrapText="1"/>
    </xf>
    <xf numFmtId="0" fontId="10" fillId="3" borderId="17" xfId="8" applyFont="1" applyFill="1" applyBorder="1"/>
    <xf numFmtId="0" fontId="7" fillId="3" borderId="38" xfId="8" applyFill="1" applyBorder="1" applyAlignment="1">
      <alignment horizontal="left"/>
    </xf>
    <xf numFmtId="0" fontId="7" fillId="3" borderId="40" xfId="8" applyFill="1" applyBorder="1" applyAlignment="1">
      <alignment horizontal="left"/>
    </xf>
    <xf numFmtId="0" fontId="7" fillId="0" borderId="48" xfId="8" applyBorder="1"/>
    <xf numFmtId="0" fontId="14" fillId="0" borderId="0" xfId="8" applyFont="1" applyBorder="1"/>
    <xf numFmtId="0" fontId="7" fillId="0" borderId="49" xfId="8" applyBorder="1" applyAlignment="1">
      <alignment horizontal="left"/>
    </xf>
    <xf numFmtId="0" fontId="7" fillId="0" borderId="49" xfId="8" applyFont="1" applyBorder="1" applyAlignment="1">
      <alignment horizontal="left"/>
    </xf>
    <xf numFmtId="0" fontId="14" fillId="0" borderId="0" xfId="8" applyFont="1" applyBorder="1" applyAlignment="1">
      <alignment horizontal="left"/>
    </xf>
    <xf numFmtId="0" fontId="7" fillId="0" borderId="50" xfId="8" applyBorder="1"/>
    <xf numFmtId="0" fontId="7" fillId="0" borderId="35" xfId="8" applyFont="1" applyBorder="1" applyAlignment="1">
      <alignment horizontal="left"/>
    </xf>
    <xf numFmtId="0" fontId="7" fillId="3" borderId="40" xfId="8" applyFont="1" applyFill="1" applyBorder="1" applyAlignment="1">
      <alignment horizontal="left"/>
    </xf>
    <xf numFmtId="49" fontId="7" fillId="3" borderId="38" xfId="8" applyNumberFormat="1" applyFont="1" applyFill="1" applyBorder="1" applyAlignment="1">
      <alignment horizontal="left" wrapText="1"/>
    </xf>
    <xf numFmtId="0" fontId="10" fillId="0" borderId="18" xfId="8" applyFont="1" applyFill="1" applyBorder="1" applyAlignment="1">
      <alignment horizontal="left"/>
    </xf>
    <xf numFmtId="0" fontId="10" fillId="0" borderId="50" xfId="8" applyFont="1" applyFill="1" applyBorder="1" applyAlignment="1">
      <alignment horizontal="left"/>
    </xf>
    <xf numFmtId="9" fontId="7" fillId="0" borderId="48" xfId="8" applyNumberFormat="1" applyFont="1" applyBorder="1" applyAlignment="1">
      <alignment horizontal="left" wrapText="1"/>
    </xf>
    <xf numFmtId="165" fontId="7" fillId="0" borderId="49" xfId="2" quotePrefix="1" applyNumberFormat="1" applyFont="1" applyBorder="1"/>
    <xf numFmtId="0" fontId="7" fillId="0" borderId="49" xfId="8" applyBorder="1"/>
    <xf numFmtId="0" fontId="7" fillId="0" borderId="35" xfId="8" applyBorder="1"/>
    <xf numFmtId="0" fontId="7" fillId="0" borderId="49" xfId="8" applyFont="1" applyBorder="1" applyAlignment="1">
      <alignment horizontal="left" vertical="center"/>
    </xf>
    <xf numFmtId="165" fontId="7" fillId="0" borderId="4" xfId="2" applyNumberFormat="1" applyFont="1" applyBorder="1"/>
    <xf numFmtId="0" fontId="10" fillId="0" borderId="48" xfId="8" applyFont="1" applyBorder="1"/>
    <xf numFmtId="49" fontId="7" fillId="0" borderId="48" xfId="8" applyNumberFormat="1" applyFont="1" applyBorder="1" applyAlignment="1">
      <alignment horizontal="center" wrapText="1"/>
    </xf>
    <xf numFmtId="166" fontId="7" fillId="0" borderId="48" xfId="8" applyNumberFormat="1" applyFont="1" applyBorder="1" applyAlignment="1">
      <alignment horizontal="center"/>
    </xf>
    <xf numFmtId="0" fontId="7" fillId="0" borderId="35" xfId="8" applyFont="1" applyFill="1" applyBorder="1" applyAlignment="1">
      <alignment horizontal="left" vertical="center"/>
    </xf>
    <xf numFmtId="0" fontId="7" fillId="0" borderId="43" xfId="8" applyFill="1" applyBorder="1"/>
    <xf numFmtId="9" fontId="7" fillId="0" borderId="49" xfId="8" applyNumberFormat="1" applyFont="1" applyBorder="1" applyAlignment="1">
      <alignment horizontal="left" wrapText="1"/>
    </xf>
    <xf numFmtId="0" fontId="0" fillId="0" borderId="49" xfId="0" applyBorder="1" applyAlignment="1">
      <alignment horizontal="left" wrapText="1"/>
    </xf>
    <xf numFmtId="0" fontId="7" fillId="0" borderId="49" xfId="8" applyBorder="1" applyAlignment="1">
      <alignment horizontal="left" wrapText="1"/>
    </xf>
    <xf numFmtId="0" fontId="7" fillId="0" borderId="4" xfId="8" applyFont="1" applyBorder="1"/>
    <xf numFmtId="165" fontId="0" fillId="0" borderId="4" xfId="2" applyNumberFormat="1" applyFont="1" applyBorder="1"/>
    <xf numFmtId="0" fontId="7" fillId="0" borderId="49" xfId="8" applyFill="1" applyBorder="1"/>
    <xf numFmtId="0" fontId="14" fillId="0" borderId="0" xfId="0" applyFont="1" applyBorder="1" applyAlignment="1">
      <alignment vertical="center"/>
    </xf>
    <xf numFmtId="0" fontId="7" fillId="0" borderId="48" xfId="8" applyFont="1" applyBorder="1" applyAlignment="1">
      <alignment horizontal="left"/>
    </xf>
    <xf numFmtId="5" fontId="7" fillId="0" borderId="14" xfId="5" applyNumberFormat="1" applyFont="1" applyBorder="1" applyAlignment="1">
      <alignment horizontal="center" vertical="center"/>
    </xf>
    <xf numFmtId="5" fontId="7" fillId="0" borderId="15" xfId="5" applyNumberFormat="1" applyFont="1" applyBorder="1" applyAlignment="1">
      <alignment horizontal="center" vertical="center"/>
    </xf>
    <xf numFmtId="5" fontId="7" fillId="0" borderId="16" xfId="5" applyNumberFormat="1" applyFont="1" applyBorder="1" applyAlignment="1">
      <alignment horizontal="center" vertical="center"/>
    </xf>
    <xf numFmtId="0" fontId="25" fillId="0" borderId="14" xfId="3" applyBorder="1" applyAlignment="1">
      <alignment horizontal="center" vertical="center"/>
    </xf>
    <xf numFmtId="0" fontId="25" fillId="0" borderId="15" xfId="3" applyBorder="1" applyAlignment="1">
      <alignment horizontal="center" vertical="center"/>
    </xf>
    <xf numFmtId="0" fontId="25" fillId="0" borderId="16" xfId="3" applyBorder="1" applyAlignment="1">
      <alignment horizontal="center" vertical="center"/>
    </xf>
    <xf numFmtId="6" fontId="7" fillId="0" borderId="48" xfId="8" applyNumberFormat="1" applyBorder="1" applyAlignment="1">
      <alignment horizontal="left" wrapText="1"/>
    </xf>
    <xf numFmtId="0" fontId="20" fillId="0" borderId="0" xfId="0" applyFont="1"/>
    <xf numFmtId="165" fontId="20" fillId="0" borderId="0" xfId="2" applyNumberFormat="1" applyFont="1"/>
    <xf numFmtId="0" fontId="12" fillId="0" borderId="59" xfId="0" applyFont="1" applyFill="1" applyBorder="1"/>
    <xf numFmtId="164" fontId="7" fillId="0" borderId="58" xfId="1" applyNumberFormat="1" applyFont="1" applyFill="1" applyBorder="1"/>
    <xf numFmtId="6" fontId="25" fillId="0" borderId="14" xfId="3" applyNumberFormat="1" applyFill="1" applyBorder="1"/>
    <xf numFmtId="6" fontId="25" fillId="0" borderId="15" xfId="3" applyNumberFormat="1" applyFill="1" applyBorder="1"/>
    <xf numFmtId="6" fontId="25" fillId="0" borderId="16" xfId="3" applyNumberFormat="1" applyFill="1" applyBorder="1"/>
    <xf numFmtId="0" fontId="28" fillId="0" borderId="0" xfId="0" applyFont="1" applyAlignment="1">
      <alignment vertical="center"/>
    </xf>
    <xf numFmtId="0" fontId="20" fillId="0" borderId="0" xfId="0" applyFont="1" applyAlignment="1">
      <alignment horizontal="center"/>
    </xf>
    <xf numFmtId="164" fontId="20" fillId="0" borderId="0" xfId="0" applyNumberFormat="1" applyFont="1" applyAlignment="1">
      <alignment horizontal="center"/>
    </xf>
    <xf numFmtId="164" fontId="20" fillId="0" borderId="0" xfId="1" applyNumberFormat="1" applyFont="1" applyAlignment="1">
      <alignment horizontal="center"/>
    </xf>
    <xf numFmtId="0" fontId="0" fillId="0" borderId="20" xfId="0" applyBorder="1" applyAlignment="1">
      <alignment horizontal="center"/>
    </xf>
    <xf numFmtId="0" fontId="0" fillId="0" borderId="22" xfId="0" applyBorder="1" applyAlignment="1">
      <alignment horizontal="center"/>
    </xf>
    <xf numFmtId="0" fontId="20" fillId="0" borderId="22" xfId="0" applyFont="1" applyBorder="1" applyAlignment="1">
      <alignment horizontal="center"/>
    </xf>
    <xf numFmtId="0" fontId="20" fillId="0" borderId="28" xfId="0" applyFont="1" applyBorder="1" applyAlignment="1">
      <alignment horizontal="center"/>
    </xf>
    <xf numFmtId="0" fontId="20" fillId="0" borderId="19" xfId="0" applyFont="1" applyBorder="1" applyAlignment="1">
      <alignment horizontal="center"/>
    </xf>
    <xf numFmtId="0" fontId="20" fillId="0" borderId="29" xfId="0" applyFont="1" applyBorder="1" applyAlignment="1">
      <alignment horizontal="center"/>
    </xf>
    <xf numFmtId="0" fontId="20" fillId="0" borderId="20" xfId="0" applyFont="1" applyBorder="1" applyAlignment="1">
      <alignment horizontal="center"/>
    </xf>
    <xf numFmtId="0" fontId="20" fillId="0" borderId="27" xfId="0" applyFont="1" applyBorder="1" applyAlignment="1">
      <alignment horizontal="center"/>
    </xf>
    <xf numFmtId="0" fontId="20" fillId="0" borderId="33" xfId="0" applyFont="1" applyBorder="1" applyAlignment="1">
      <alignment horizontal="center"/>
    </xf>
    <xf numFmtId="0" fontId="20" fillId="0" borderId="34" xfId="0" applyFont="1" applyBorder="1" applyAlignment="1">
      <alignment horizontal="center"/>
    </xf>
    <xf numFmtId="165" fontId="20" fillId="0" borderId="19" xfId="0" applyNumberFormat="1" applyFont="1" applyBorder="1" applyAlignment="1">
      <alignment horizontal="center"/>
    </xf>
    <xf numFmtId="0" fontId="28" fillId="0" borderId="0" xfId="0" applyFont="1" applyAlignment="1">
      <alignment horizontal="left" vertical="center"/>
    </xf>
    <xf numFmtId="0" fontId="32" fillId="2" borderId="4" xfId="3" applyFont="1" applyFill="1" applyBorder="1" applyAlignment="1">
      <alignment wrapText="1"/>
    </xf>
    <xf numFmtId="0" fontId="20" fillId="0" borderId="24" xfId="0" applyFont="1" applyBorder="1" applyAlignment="1">
      <alignment horizontal="center"/>
    </xf>
    <xf numFmtId="0" fontId="20" fillId="0" borderId="32" xfId="0" applyFont="1" applyBorder="1" applyAlignment="1">
      <alignment horizontal="center"/>
    </xf>
    <xf numFmtId="164" fontId="7" fillId="0" borderId="24" xfId="1" applyNumberFormat="1" applyFont="1" applyFill="1" applyBorder="1" applyAlignment="1">
      <alignment horizontal="center"/>
    </xf>
    <xf numFmtId="49" fontId="12" fillId="0" borderId="32" xfId="1" applyNumberFormat="1" applyFont="1" applyFill="1" applyBorder="1"/>
    <xf numFmtId="0" fontId="7" fillId="0" borderId="0" xfId="0" quotePrefix="1" applyFont="1"/>
    <xf numFmtId="164" fontId="10" fillId="0" borderId="4" xfId="1" applyNumberFormat="1" applyFont="1" applyFill="1" applyBorder="1"/>
    <xf numFmtId="0" fontId="7" fillId="0" borderId="48" xfId="8" applyBorder="1" applyAlignment="1">
      <alignment horizontal="left" wrapText="1"/>
    </xf>
    <xf numFmtId="0" fontId="7" fillId="0" borderId="49" xfId="8" applyBorder="1" applyAlignment="1">
      <alignment horizontal="left" wrapText="1"/>
    </xf>
    <xf numFmtId="0" fontId="20" fillId="0" borderId="41" xfId="0" applyFont="1" applyBorder="1" applyAlignment="1">
      <alignment horizontal="center"/>
    </xf>
    <xf numFmtId="0" fontId="20" fillId="0" borderId="37" xfId="0" applyFont="1" applyBorder="1" applyAlignment="1">
      <alignment horizontal="center"/>
    </xf>
    <xf numFmtId="0" fontId="7" fillId="0" borderId="57" xfId="0" applyFont="1" applyFill="1" applyBorder="1"/>
    <xf numFmtId="164" fontId="7" fillId="0" borderId="58" xfId="1" applyNumberFormat="1" applyFont="1" applyFill="1" applyBorder="1" applyAlignment="1">
      <alignment horizontal="center"/>
    </xf>
    <xf numFmtId="0" fontId="20" fillId="0" borderId="58" xfId="0" applyFont="1" applyBorder="1" applyAlignment="1">
      <alignment horizontal="center"/>
    </xf>
    <xf numFmtId="0" fontId="20" fillId="0" borderId="59" xfId="0" applyFont="1" applyBorder="1" applyAlignment="1">
      <alignment horizontal="center"/>
    </xf>
    <xf numFmtId="0" fontId="20" fillId="0" borderId="0" xfId="0" applyFont="1" applyAlignment="1">
      <alignment horizontal="right"/>
    </xf>
    <xf numFmtId="6" fontId="25" fillId="0" borderId="27" xfId="3" applyNumberFormat="1" applyBorder="1"/>
    <xf numFmtId="6" fontId="25" fillId="0" borderId="30" xfId="3" applyNumberFormat="1" applyBorder="1"/>
    <xf numFmtId="6" fontId="25" fillId="0" borderId="55" xfId="3" applyNumberFormat="1" applyBorder="1"/>
    <xf numFmtId="166" fontId="2" fillId="0" borderId="28" xfId="4" applyNumberFormat="1" applyFont="1" applyFill="1" applyBorder="1"/>
    <xf numFmtId="6" fontId="25" fillId="0" borderId="56" xfId="3" applyNumberFormat="1" applyBorder="1"/>
    <xf numFmtId="166" fontId="2" fillId="0" borderId="29" xfId="4" applyNumberFormat="1" applyFont="1" applyFill="1" applyBorder="1"/>
    <xf numFmtId="0" fontId="10" fillId="0" borderId="0" xfId="0" applyFont="1" applyAlignment="1">
      <alignment vertical="center"/>
    </xf>
    <xf numFmtId="0" fontId="10" fillId="0" borderId="0" xfId="8" applyFont="1" applyFill="1" applyBorder="1"/>
    <xf numFmtId="0" fontId="0" fillId="0" borderId="0" xfId="0"/>
    <xf numFmtId="0" fontId="7" fillId="0" borderId="0" xfId="0" applyFont="1"/>
    <xf numFmtId="0" fontId="7" fillId="0" borderId="43" xfId="8" applyBorder="1"/>
    <xf numFmtId="0" fontId="14" fillId="0" borderId="0" xfId="8" applyFont="1"/>
    <xf numFmtId="166" fontId="7" fillId="0" borderId="48" xfId="8" applyNumberFormat="1" applyBorder="1" applyAlignment="1">
      <alignment horizontal="center"/>
    </xf>
    <xf numFmtId="0" fontId="14" fillId="0" borderId="0" xfId="8" applyFont="1" applyAlignment="1">
      <alignment horizontal="left"/>
    </xf>
    <xf numFmtId="49" fontId="7" fillId="0" borderId="48" xfId="8" applyNumberFormat="1" applyBorder="1" applyAlignment="1">
      <alignment horizontal="center" wrapText="1"/>
    </xf>
    <xf numFmtId="49" fontId="7" fillId="0" borderId="48" xfId="8" applyNumberFormat="1" applyBorder="1" applyAlignment="1">
      <alignment vertical="top" wrapText="1"/>
    </xf>
    <xf numFmtId="49" fontId="7" fillId="0" borderId="48" xfId="8" applyNumberFormat="1" applyBorder="1" applyAlignment="1">
      <alignment horizontal="left" wrapText="1"/>
    </xf>
    <xf numFmtId="0" fontId="7" fillId="0" borderId="49" xfId="8" applyBorder="1" applyAlignment="1">
      <alignment horizontal="left" vertical="center"/>
    </xf>
    <xf numFmtId="0" fontId="14" fillId="0" borderId="0" xfId="0" applyFont="1" applyAlignment="1">
      <alignment vertical="center"/>
    </xf>
    <xf numFmtId="9" fontId="7" fillId="0" borderId="48" xfId="8" applyNumberFormat="1" applyBorder="1" applyAlignment="1">
      <alignment horizontal="left" wrapText="1"/>
    </xf>
    <xf numFmtId="0" fontId="7" fillId="0" borderId="35" xfId="8" applyBorder="1" applyAlignment="1">
      <alignment horizontal="left"/>
    </xf>
    <xf numFmtId="49" fontId="7" fillId="3" borderId="38" xfId="8" applyNumberFormat="1" applyFill="1" applyBorder="1" applyAlignment="1">
      <alignment horizontal="left" wrapText="1"/>
    </xf>
    <xf numFmtId="0" fontId="10" fillId="0" borderId="50" xfId="8" applyFont="1" applyBorder="1" applyAlignment="1">
      <alignment horizontal="left"/>
    </xf>
    <xf numFmtId="0" fontId="10" fillId="0" borderId="18" xfId="8" applyFont="1" applyBorder="1" applyAlignment="1">
      <alignment horizontal="left"/>
    </xf>
    <xf numFmtId="0" fontId="7" fillId="0" borderId="35" xfId="8" applyBorder="1" applyAlignment="1">
      <alignment horizontal="left" vertical="center"/>
    </xf>
    <xf numFmtId="49" fontId="7" fillId="0" borderId="46" xfId="8" applyNumberFormat="1" applyBorder="1" applyAlignment="1">
      <alignment vertical="top" wrapText="1"/>
    </xf>
    <xf numFmtId="49" fontId="7" fillId="0" borderId="47" xfId="8" applyNumberFormat="1" applyBorder="1" applyAlignment="1">
      <alignment vertical="top" wrapText="1"/>
    </xf>
    <xf numFmtId="49" fontId="7" fillId="0" borderId="0" xfId="8" applyNumberFormat="1" applyAlignment="1">
      <alignment horizontal="left"/>
    </xf>
    <xf numFmtId="0" fontId="0" fillId="0" borderId="0" xfId="0" quotePrefix="1"/>
    <xf numFmtId="164" fontId="7" fillId="0" borderId="24" xfId="1" applyNumberFormat="1" applyFont="1" applyFill="1" applyBorder="1" applyAlignment="1">
      <alignment horizontal="right"/>
    </xf>
    <xf numFmtId="0" fontId="34" fillId="0" borderId="0" xfId="0" applyFont="1" applyAlignment="1">
      <alignment horizontal="left" vertical="center"/>
    </xf>
    <xf numFmtId="0" fontId="35" fillId="3" borderId="4" xfId="0" applyFont="1" applyFill="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4" fillId="0" borderId="0" xfId="0" applyFont="1" applyAlignment="1">
      <alignment horizontal="left"/>
    </xf>
    <xf numFmtId="0" fontId="34" fillId="3" borderId="33" xfId="0" applyFont="1" applyFill="1" applyBorder="1" applyAlignment="1">
      <alignment horizontal="left" vertical="center"/>
    </xf>
    <xf numFmtId="1" fontId="36" fillId="3" borderId="6" xfId="0" applyNumberFormat="1" applyFont="1" applyFill="1" applyBorder="1" applyAlignment="1">
      <alignment horizontal="center" vertical="center" wrapText="1"/>
    </xf>
    <xf numFmtId="0" fontId="34" fillId="3" borderId="6" xfId="0" applyFont="1" applyFill="1" applyBorder="1" applyAlignment="1">
      <alignment horizontal="left" vertical="center" wrapText="1"/>
    </xf>
    <xf numFmtId="165" fontId="34" fillId="3" borderId="34" xfId="2" applyNumberFormat="1" applyFont="1" applyFill="1" applyBorder="1" applyAlignment="1">
      <alignment horizontal="center" vertical="center" wrapText="1"/>
    </xf>
    <xf numFmtId="0" fontId="36" fillId="0" borderId="0" xfId="0" applyFont="1" applyAlignment="1">
      <alignment horizontal="center" vertical="center" wrapText="1"/>
    </xf>
    <xf numFmtId="165" fontId="34" fillId="3" borderId="4" xfId="2" applyNumberFormat="1" applyFont="1" applyFill="1" applyBorder="1" applyAlignment="1">
      <alignment horizontal="center" vertical="center" wrapText="1"/>
    </xf>
    <xf numFmtId="0" fontId="34" fillId="0" borderId="0" xfId="0" applyFont="1"/>
    <xf numFmtId="0" fontId="35" fillId="0" borderId="0" xfId="0" applyFont="1" applyAlignment="1">
      <alignment horizontal="center"/>
    </xf>
    <xf numFmtId="1" fontId="36" fillId="0" borderId="0" xfId="0" applyNumberFormat="1" applyFont="1" applyAlignment="1">
      <alignment horizontal="center" vertical="center" wrapText="1"/>
    </xf>
    <xf numFmtId="0" fontId="34" fillId="0" borderId="0" xfId="0" applyFont="1" applyAlignment="1">
      <alignment horizontal="left" vertical="center" wrapText="1"/>
    </xf>
    <xf numFmtId="165" fontId="34" fillId="0" borderId="0" xfId="2" applyNumberFormat="1" applyFont="1" applyAlignment="1">
      <alignment horizontal="center" vertical="center" wrapText="1"/>
    </xf>
    <xf numFmtId="0" fontId="34" fillId="3" borderId="20" xfId="0" applyFont="1" applyFill="1" applyBorder="1" applyAlignment="1">
      <alignment horizontal="left" vertical="center"/>
    </xf>
    <xf numFmtId="0" fontId="34" fillId="3" borderId="13" xfId="0" applyFont="1" applyFill="1" applyBorder="1" applyAlignment="1">
      <alignment horizontal="center" vertical="center"/>
    </xf>
    <xf numFmtId="0" fontId="34" fillId="3" borderId="13" xfId="0" applyFont="1" applyFill="1" applyBorder="1" applyAlignment="1">
      <alignment horizontal="left" vertical="center" wrapText="1"/>
    </xf>
    <xf numFmtId="165" fontId="34" fillId="3" borderId="27" xfId="2" applyNumberFormat="1" applyFont="1" applyFill="1" applyBorder="1" applyAlignment="1">
      <alignment horizontal="center" vertical="center" wrapText="1"/>
    </xf>
    <xf numFmtId="165" fontId="34" fillId="3" borderId="44" xfId="2" applyNumberFormat="1" applyFont="1" applyFill="1" applyBorder="1" applyAlignment="1">
      <alignment horizontal="center" vertical="center" wrapText="1"/>
    </xf>
    <xf numFmtId="0" fontId="34" fillId="3" borderId="19" xfId="0" applyFont="1" applyFill="1" applyBorder="1" applyAlignment="1">
      <alignment horizontal="left" vertical="center"/>
    </xf>
    <xf numFmtId="0" fontId="34" fillId="3" borderId="12" xfId="0" applyFont="1" applyFill="1" applyBorder="1" applyAlignment="1">
      <alignment horizontal="center" vertical="center"/>
    </xf>
    <xf numFmtId="0" fontId="34" fillId="3" borderId="12" xfId="0" applyFont="1" applyFill="1" applyBorder="1" applyAlignment="1">
      <alignment horizontal="left" vertical="center" wrapText="1"/>
    </xf>
    <xf numFmtId="165" fontId="34" fillId="3" borderId="29" xfId="2" applyNumberFormat="1" applyFont="1" applyFill="1" applyBorder="1" applyAlignment="1">
      <alignment horizontal="center" vertical="center" wrapText="1"/>
    </xf>
    <xf numFmtId="165" fontId="34" fillId="3" borderId="42" xfId="2" applyNumberFormat="1" applyFont="1" applyFill="1" applyBorder="1" applyAlignment="1">
      <alignment horizontal="center" vertical="center" wrapText="1"/>
    </xf>
    <xf numFmtId="0" fontId="35" fillId="0" borderId="0" xfId="0" applyFont="1" applyAlignment="1">
      <alignment horizontal="left"/>
    </xf>
    <xf numFmtId="165" fontId="34" fillId="0" borderId="0" xfId="2" applyNumberFormat="1" applyFont="1" applyBorder="1" applyAlignment="1">
      <alignment horizontal="center" vertical="center" wrapText="1"/>
    </xf>
    <xf numFmtId="0" fontId="34" fillId="0" borderId="20" xfId="0" applyFont="1" applyBorder="1" applyAlignment="1">
      <alignment horizontal="left" vertical="center"/>
    </xf>
    <xf numFmtId="0" fontId="34" fillId="0" borderId="13" xfId="0" applyFont="1" applyBorder="1" applyAlignment="1">
      <alignment horizontal="center" vertical="center"/>
    </xf>
    <xf numFmtId="0" fontId="34" fillId="0" borderId="13" xfId="0" applyFont="1" applyBorder="1" applyAlignment="1">
      <alignment horizontal="left" vertical="center" wrapText="1"/>
    </xf>
    <xf numFmtId="165" fontId="34" fillId="0" borderId="27" xfId="2" applyNumberFormat="1" applyFont="1" applyBorder="1" applyAlignment="1">
      <alignment horizontal="center" vertical="center" wrapText="1"/>
    </xf>
    <xf numFmtId="165" fontId="34" fillId="0" borderId="44" xfId="2" applyNumberFormat="1" applyFont="1" applyBorder="1" applyAlignment="1">
      <alignment horizontal="center" vertical="center" wrapText="1"/>
    </xf>
    <xf numFmtId="0" fontId="34" fillId="0" borderId="22"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horizontal="left" vertical="center" wrapText="1"/>
    </xf>
    <xf numFmtId="165" fontId="34" fillId="0" borderId="28" xfId="2" applyNumberFormat="1" applyFont="1" applyBorder="1" applyAlignment="1">
      <alignment horizontal="center" vertical="center" wrapText="1"/>
    </xf>
    <xf numFmtId="165" fontId="34" fillId="0" borderId="43" xfId="2" applyNumberFormat="1" applyFont="1" applyBorder="1" applyAlignment="1">
      <alignment horizontal="center" vertical="center" wrapText="1"/>
    </xf>
    <xf numFmtId="0" fontId="36" fillId="0" borderId="0" xfId="0" applyFont="1" applyAlignment="1">
      <alignment horizontal="left" vertical="center" wrapText="1"/>
    </xf>
    <xf numFmtId="165" fontId="34" fillId="0" borderId="43" xfId="2" applyNumberFormat="1" applyFont="1" applyBorder="1" applyAlignment="1">
      <alignment horizontal="left" vertical="center" wrapText="1"/>
    </xf>
    <xf numFmtId="0" fontId="34" fillId="0" borderId="19" xfId="0" applyFont="1" applyBorder="1"/>
    <xf numFmtId="0" fontId="34" fillId="0" borderId="12" xfId="0" applyFont="1" applyBorder="1"/>
    <xf numFmtId="0" fontId="34" fillId="0" borderId="12" xfId="0" applyFont="1" applyBorder="1" applyAlignment="1">
      <alignment wrapText="1"/>
    </xf>
    <xf numFmtId="165" fontId="34" fillId="0" borderId="29" xfId="2" applyNumberFormat="1" applyFont="1" applyBorder="1" applyAlignment="1">
      <alignment horizontal="center" vertical="center" wrapText="1"/>
    </xf>
    <xf numFmtId="165" fontId="34" fillId="0" borderId="42" xfId="2" applyNumberFormat="1" applyFont="1" applyBorder="1" applyAlignment="1">
      <alignment horizontal="center" vertical="center" wrapText="1"/>
    </xf>
    <xf numFmtId="0" fontId="1" fillId="0" borderId="0" xfId="0" applyFont="1"/>
    <xf numFmtId="0" fontId="35" fillId="0" borderId="0" xfId="0" applyFont="1" applyAlignment="1">
      <alignment horizontal="left" vertical="center" wrapText="1"/>
    </xf>
    <xf numFmtId="165" fontId="35" fillId="0" borderId="11" xfId="2" applyNumberFormat="1" applyFont="1" applyBorder="1" applyAlignment="1">
      <alignment horizontal="center" vertical="center" wrapText="1"/>
    </xf>
    <xf numFmtId="0" fontId="34" fillId="0" borderId="33" xfId="0" applyFont="1" applyBorder="1" applyAlignment="1">
      <alignment horizontal="left"/>
    </xf>
    <xf numFmtId="1" fontId="36" fillId="0" borderId="6" xfId="0" applyNumberFormat="1" applyFont="1" applyBorder="1" applyAlignment="1">
      <alignment horizontal="center" vertical="center" wrapText="1"/>
    </xf>
    <xf numFmtId="0" fontId="34" fillId="0" borderId="6" xfId="0" applyFont="1" applyBorder="1" applyAlignment="1">
      <alignment horizontal="left" vertical="center" wrapText="1"/>
    </xf>
    <xf numFmtId="165" fontId="34" fillId="0" borderId="6" xfId="2" applyNumberFormat="1" applyFont="1" applyFill="1" applyBorder="1" applyAlignment="1">
      <alignment horizontal="center" vertical="center" wrapText="1"/>
    </xf>
    <xf numFmtId="0" fontId="37" fillId="0" borderId="0" xfId="0" applyFont="1" applyAlignment="1">
      <alignment horizontal="center"/>
    </xf>
    <xf numFmtId="0" fontId="34" fillId="0" borderId="33" xfId="0" applyFont="1" applyBorder="1" applyAlignment="1">
      <alignment horizontal="left" vertical="center" wrapText="1"/>
    </xf>
    <xf numFmtId="165" fontId="34" fillId="0" borderId="6" xfId="2" applyNumberFormat="1" applyFont="1" applyBorder="1" applyAlignment="1">
      <alignment horizontal="center" vertical="center" wrapText="1"/>
    </xf>
    <xf numFmtId="0" fontId="34" fillId="0" borderId="0" xfId="0" applyFont="1" applyAlignment="1">
      <alignment horizontal="center" vertical="center" wrapText="1"/>
    </xf>
    <xf numFmtId="165" fontId="35" fillId="0" borderId="60" xfId="2" applyNumberFormat="1" applyFont="1" applyBorder="1" applyAlignment="1">
      <alignment horizontal="center" vertical="center" wrapText="1"/>
    </xf>
    <xf numFmtId="0" fontId="7" fillId="0" borderId="0" xfId="0" applyFont="1" applyFill="1" applyBorder="1"/>
    <xf numFmtId="0" fontId="35" fillId="0" borderId="0" xfId="0" applyFont="1"/>
    <xf numFmtId="0" fontId="7" fillId="0" borderId="49" xfId="8" applyBorder="1" applyAlignment="1">
      <alignment horizontal="left" wrapText="1"/>
    </xf>
    <xf numFmtId="6" fontId="7" fillId="0" borderId="49" xfId="8" applyNumberFormat="1" applyBorder="1" applyAlignment="1">
      <alignment horizontal="left" wrapText="1"/>
    </xf>
    <xf numFmtId="0" fontId="12" fillId="0" borderId="27" xfId="0" applyFont="1" applyFill="1" applyBorder="1" applyAlignment="1">
      <alignment horizontal="center"/>
    </xf>
    <xf numFmtId="0" fontId="39" fillId="2" borderId="4" xfId="3" applyFont="1" applyFill="1" applyBorder="1" applyAlignment="1">
      <alignment wrapText="1"/>
    </xf>
    <xf numFmtId="10" fontId="7" fillId="0" borderId="0" xfId="0" applyNumberFormat="1" applyFont="1"/>
    <xf numFmtId="0" fontId="41" fillId="0" borderId="0" xfId="8" applyFont="1"/>
    <xf numFmtId="0" fontId="10" fillId="0" borderId="0" xfId="8" applyFont="1" applyBorder="1" applyAlignment="1">
      <alignment horizontal="left"/>
    </xf>
    <xf numFmtId="0" fontId="10" fillId="3" borderId="46" xfId="8" applyFont="1" applyFill="1" applyBorder="1" applyAlignment="1">
      <alignment horizontal="left"/>
    </xf>
    <xf numFmtId="0" fontId="10" fillId="3" borderId="10" xfId="8" applyFont="1" applyFill="1" applyBorder="1" applyAlignment="1">
      <alignment horizontal="left"/>
    </xf>
    <xf numFmtId="0" fontId="10" fillId="0" borderId="46" xfId="8" applyFont="1" applyBorder="1" applyAlignment="1">
      <alignment horizontal="left"/>
    </xf>
    <xf numFmtId="0" fontId="10" fillId="0" borderId="10" xfId="8" applyFont="1" applyBorder="1" applyAlignment="1">
      <alignment horizontal="left"/>
    </xf>
    <xf numFmtId="0" fontId="10" fillId="0" borderId="48" xfId="8" applyFont="1" applyBorder="1" applyAlignment="1">
      <alignment horizontal="left"/>
    </xf>
    <xf numFmtId="0" fontId="7" fillId="0" borderId="18" xfId="0" applyFont="1" applyBorder="1"/>
    <xf numFmtId="0" fontId="7" fillId="0" borderId="0" xfId="8" applyFont="1" applyAlignment="1">
      <alignment horizontal="left"/>
    </xf>
    <xf numFmtId="0" fontId="7" fillId="3" borderId="40" xfId="8" applyFill="1" applyBorder="1" applyAlignment="1">
      <alignment horizontal="left" wrapText="1"/>
    </xf>
    <xf numFmtId="10" fontId="7" fillId="0" borderId="49" xfId="8" applyNumberFormat="1" applyBorder="1" applyAlignment="1">
      <alignment horizontal="left" wrapText="1"/>
    </xf>
    <xf numFmtId="0" fontId="7" fillId="3" borderId="17" xfId="8" applyFill="1" applyBorder="1" applyAlignment="1">
      <alignment horizontal="left" wrapText="1"/>
    </xf>
    <xf numFmtId="0" fontId="10" fillId="0" borderId="0" xfId="8" applyFont="1" applyAlignment="1">
      <alignment wrapText="1"/>
    </xf>
    <xf numFmtId="0" fontId="42" fillId="0" borderId="0" xfId="8" applyFont="1" applyAlignment="1">
      <alignment vertical="center"/>
    </xf>
    <xf numFmtId="0" fontId="20" fillId="0" borderId="0" xfId="0" applyFont="1" applyBorder="1" applyAlignment="1">
      <alignment horizontal="center"/>
    </xf>
    <xf numFmtId="43" fontId="7" fillId="0" borderId="22" xfId="1" applyFont="1" applyFill="1" applyBorder="1"/>
    <xf numFmtId="0" fontId="7" fillId="0" borderId="49" xfId="8" applyBorder="1" applyAlignment="1">
      <alignment horizontal="left" wrapText="1"/>
    </xf>
    <xf numFmtId="164" fontId="7" fillId="0" borderId="18" xfId="1" applyNumberFormat="1" applyFont="1" applyFill="1" applyBorder="1"/>
    <xf numFmtId="0" fontId="23" fillId="3" borderId="4" xfId="0" applyFont="1" applyFill="1" applyBorder="1" applyAlignment="1">
      <alignment horizontal="left" vertical="center" wrapText="1"/>
    </xf>
    <xf numFmtId="0" fontId="12" fillId="0" borderId="18" xfId="0" quotePrefix="1" applyFont="1" applyFill="1" applyBorder="1"/>
    <xf numFmtId="0" fontId="20" fillId="0" borderId="22" xfId="0" quotePrefix="1" applyFont="1" applyBorder="1" applyAlignment="1">
      <alignment horizontal="center"/>
    </xf>
    <xf numFmtId="0" fontId="20" fillId="0" borderId="28" xfId="0" applyFont="1" applyFill="1" applyBorder="1" applyAlignment="1">
      <alignment horizontal="center"/>
    </xf>
    <xf numFmtId="0" fontId="20" fillId="0" borderId="37" xfId="0" applyFont="1" applyFill="1" applyBorder="1" applyAlignment="1">
      <alignment horizontal="center"/>
    </xf>
    <xf numFmtId="0" fontId="20" fillId="0" borderId="29" xfId="0" applyFont="1" applyFill="1" applyBorder="1" applyAlignment="1">
      <alignment horizontal="center"/>
    </xf>
    <xf numFmtId="0" fontId="7" fillId="0" borderId="0" xfId="8" applyFont="1" applyAlignment="1"/>
    <xf numFmtId="0" fontId="7" fillId="0" borderId="18" xfId="8" applyFont="1" applyBorder="1" applyAlignment="1"/>
    <xf numFmtId="0" fontId="7" fillId="0" borderId="10" xfId="8" applyFont="1" applyBorder="1" applyAlignment="1">
      <alignment horizontal="left"/>
    </xf>
    <xf numFmtId="0" fontId="7" fillId="0" borderId="0" xfId="8" applyFont="1" applyBorder="1" applyAlignment="1">
      <alignment horizontal="left"/>
    </xf>
    <xf numFmtId="49" fontId="12" fillId="0" borderId="59" xfId="1" applyNumberFormat="1" applyFont="1" applyFill="1" applyBorder="1"/>
    <xf numFmtId="0" fontId="12" fillId="0" borderId="0" xfId="0" applyFont="1"/>
    <xf numFmtId="0" fontId="12" fillId="0" borderId="31" xfId="0" applyFont="1" applyFill="1" applyBorder="1"/>
    <xf numFmtId="0" fontId="12" fillId="0" borderId="26" xfId="0" applyFont="1" applyFill="1" applyBorder="1"/>
    <xf numFmtId="164" fontId="27" fillId="0" borderId="45" xfId="1" applyNumberFormat="1" applyFont="1" applyFill="1" applyBorder="1"/>
    <xf numFmtId="49" fontId="12" fillId="0" borderId="31" xfId="1" applyNumberFormat="1" applyFont="1" applyFill="1" applyBorder="1"/>
    <xf numFmtId="49" fontId="12" fillId="0" borderId="45" xfId="1" applyNumberFormat="1" applyFont="1" applyFill="1" applyBorder="1"/>
    <xf numFmtId="49" fontId="12" fillId="0" borderId="5" xfId="1" applyNumberFormat="1" applyFont="1" applyFill="1" applyBorder="1"/>
    <xf numFmtId="49" fontId="12" fillId="0" borderId="54" xfId="1" applyNumberFormat="1" applyFont="1" applyFill="1" applyBorder="1"/>
    <xf numFmtId="6" fontId="26" fillId="0" borderId="27" xfId="3" applyNumberFormat="1" applyFont="1" applyBorder="1"/>
    <xf numFmtId="6" fontId="26" fillId="0" borderId="28" xfId="3" applyNumberFormat="1" applyFont="1" applyBorder="1"/>
    <xf numFmtId="6" fontId="26" fillId="0" borderId="29" xfId="3" applyNumberFormat="1" applyFont="1" applyBorder="1"/>
    <xf numFmtId="0" fontId="40" fillId="2" borderId="4" xfId="3" applyFont="1" applyFill="1" applyBorder="1" applyAlignment="1">
      <alignment horizontal="center" wrapText="1"/>
    </xf>
    <xf numFmtId="6" fontId="25" fillId="0" borderId="27" xfId="3" applyNumberFormat="1" applyBorder="1" applyAlignment="1">
      <alignment horizontal="center"/>
    </xf>
    <xf numFmtId="6" fontId="25" fillId="0" borderId="28" xfId="3" applyNumberFormat="1" applyBorder="1" applyAlignment="1">
      <alignment horizontal="center"/>
    </xf>
    <xf numFmtId="6" fontId="25" fillId="0" borderId="29" xfId="3" applyNumberFormat="1" applyBorder="1" applyAlignment="1">
      <alignment horizontal="center"/>
    </xf>
    <xf numFmtId="0" fontId="7" fillId="0" borderId="49" xfId="8" applyBorder="1" applyAlignment="1">
      <alignment horizontal="left" wrapText="1"/>
    </xf>
    <xf numFmtId="164" fontId="10" fillId="0" borderId="0" xfId="1" applyNumberFormat="1" applyFont="1"/>
    <xf numFmtId="0" fontId="10" fillId="0" borderId="48" xfId="8" applyFont="1" applyBorder="1" applyAlignment="1">
      <alignment vertical="center"/>
    </xf>
    <xf numFmtId="0" fontId="14" fillId="0" borderId="0" xfId="8" applyFont="1" applyAlignment="1">
      <alignment vertical="center"/>
    </xf>
    <xf numFmtId="0" fontId="7" fillId="0" borderId="0" xfId="8" applyAlignment="1">
      <alignment vertical="center"/>
    </xf>
    <xf numFmtId="0" fontId="0" fillId="0" borderId="0" xfId="0" applyAlignment="1">
      <alignment vertical="center"/>
    </xf>
    <xf numFmtId="10" fontId="7" fillId="0" borderId="47" xfId="8" applyNumberFormat="1" applyBorder="1" applyAlignment="1">
      <alignment horizontal="left" wrapText="1"/>
    </xf>
    <xf numFmtId="0" fontId="0" fillId="0" borderId="49" xfId="0" applyBorder="1" applyAlignment="1">
      <alignment wrapText="1"/>
    </xf>
    <xf numFmtId="6" fontId="0" fillId="0" borderId="49" xfId="0" applyNumberFormat="1" applyBorder="1" applyAlignment="1">
      <alignment horizontal="left" wrapText="1"/>
    </xf>
    <xf numFmtId="0" fontId="7" fillId="0" borderId="35" xfId="8" applyBorder="1" applyAlignment="1">
      <alignment horizontal="left" wrapText="1"/>
    </xf>
    <xf numFmtId="0" fontId="7" fillId="0" borderId="49" xfId="0" applyFont="1" applyBorder="1" applyAlignment="1">
      <alignment vertical="center" wrapText="1"/>
    </xf>
    <xf numFmtId="0" fontId="7" fillId="3" borderId="47" xfId="8" applyFill="1" applyBorder="1" applyAlignment="1">
      <alignment horizontal="left" wrapText="1"/>
    </xf>
    <xf numFmtId="0" fontId="7" fillId="0" borderId="47" xfId="8" applyBorder="1" applyAlignment="1">
      <alignment horizontal="left" wrapText="1"/>
    </xf>
    <xf numFmtId="6" fontId="0" fillId="0" borderId="35" xfId="0" applyNumberFormat="1" applyBorder="1" applyAlignment="1">
      <alignment wrapText="1"/>
    </xf>
    <xf numFmtId="0" fontId="43" fillId="0" borderId="0" xfId="0" applyFont="1"/>
    <xf numFmtId="0" fontId="44" fillId="0" borderId="0" xfId="0" applyFont="1"/>
    <xf numFmtId="0" fontId="45" fillId="0" borderId="0" xfId="0" applyFont="1"/>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46" fillId="0" borderId="0" xfId="0" applyFont="1"/>
    <xf numFmtId="0" fontId="23" fillId="0" borderId="0" xfId="0" applyFont="1"/>
    <xf numFmtId="0" fontId="47" fillId="0" borderId="0" xfId="0" applyFont="1"/>
    <xf numFmtId="0" fontId="48" fillId="0" borderId="0" xfId="0" applyFont="1"/>
    <xf numFmtId="0" fontId="47" fillId="0" borderId="0" xfId="0" applyFont="1" applyAlignment="1">
      <alignment horizontal="left" vertical="center"/>
    </xf>
    <xf numFmtId="0" fontId="49" fillId="0" borderId="0" xfId="0" applyFont="1"/>
    <xf numFmtId="0" fontId="49" fillId="0" borderId="0" xfId="0" applyFont="1" applyAlignment="1">
      <alignment vertical="center"/>
    </xf>
    <xf numFmtId="10" fontId="49" fillId="0" borderId="42" xfId="4" applyNumberFormat="1" applyFont="1" applyBorder="1"/>
    <xf numFmtId="10" fontId="49" fillId="0" borderId="50" xfId="4" applyNumberFormat="1" applyFont="1" applyBorder="1"/>
    <xf numFmtId="166" fontId="49" fillId="0" borderId="42" xfId="4" applyNumberFormat="1" applyFont="1" applyBorder="1"/>
    <xf numFmtId="43" fontId="49" fillId="0" borderId="42" xfId="1" applyFont="1" applyBorder="1"/>
    <xf numFmtId="164" fontId="49" fillId="0" borderId="0" xfId="0" applyNumberFormat="1" applyFont="1"/>
    <xf numFmtId="0" fontId="49" fillId="0" borderId="42" xfId="0" applyFont="1" applyBorder="1"/>
    <xf numFmtId="43" fontId="49" fillId="0" borderId="42" xfId="0" applyNumberFormat="1" applyFont="1" applyBorder="1" applyAlignment="1">
      <alignment horizontal="center"/>
    </xf>
    <xf numFmtId="9" fontId="49" fillId="0" borderId="42" xfId="4" applyFont="1" applyBorder="1" applyAlignment="1">
      <alignment horizontal="center"/>
    </xf>
    <xf numFmtId="0" fontId="49" fillId="0" borderId="4" xfId="0" applyFont="1" applyBorder="1"/>
    <xf numFmtId="43" fontId="49" fillId="0" borderId="4" xfId="0" applyNumberFormat="1" applyFont="1" applyBorder="1" applyAlignment="1">
      <alignment horizontal="center"/>
    </xf>
    <xf numFmtId="9" fontId="49" fillId="0" borderId="4" xfId="4" applyFont="1" applyBorder="1" applyAlignment="1">
      <alignment horizontal="center"/>
    </xf>
    <xf numFmtId="0" fontId="10" fillId="0" borderId="18" xfId="0" applyFont="1" applyBorder="1" applyAlignment="1">
      <alignment horizontal="center"/>
    </xf>
    <xf numFmtId="0" fontId="44" fillId="0" borderId="0" xfId="0" applyFont="1"/>
    <xf numFmtId="0" fontId="44" fillId="0" borderId="0" xfId="0" applyFont="1" applyAlignment="1">
      <alignment wrapText="1"/>
    </xf>
    <xf numFmtId="0" fontId="44" fillId="0" borderId="0" xfId="0" applyFont="1" applyAlignment="1">
      <alignment horizontal="left" wrapText="1"/>
    </xf>
    <xf numFmtId="0" fontId="44" fillId="0" borderId="0" xfId="0" applyFont="1" applyAlignment="1">
      <alignment horizontal="left"/>
    </xf>
    <xf numFmtId="0" fontId="45" fillId="0" borderId="0" xfId="0" applyFont="1"/>
    <xf numFmtId="10" fontId="7" fillId="0" borderId="48" xfId="8" applyNumberFormat="1" applyBorder="1" applyAlignment="1">
      <alignment horizontal="center" wrapText="1"/>
    </xf>
    <xf numFmtId="10" fontId="7" fillId="0" borderId="49" xfId="8" applyNumberFormat="1" applyBorder="1" applyAlignment="1">
      <alignment horizontal="center" wrapText="1"/>
    </xf>
    <xf numFmtId="6" fontId="7" fillId="0" borderId="48" xfId="8" applyNumberFormat="1" applyBorder="1" applyAlignment="1">
      <alignment horizontal="center" wrapText="1"/>
    </xf>
    <xf numFmtId="6" fontId="7" fillId="0" borderId="49" xfId="8" applyNumberFormat="1" applyBorder="1" applyAlignment="1">
      <alignment horizontal="center" wrapText="1"/>
    </xf>
    <xf numFmtId="49" fontId="7" fillId="0" borderId="38" xfId="8" applyNumberFormat="1" applyBorder="1" applyAlignment="1">
      <alignment horizontal="center" vertical="center" wrapText="1"/>
    </xf>
    <xf numFmtId="49" fontId="7" fillId="0" borderId="40" xfId="8" applyNumberFormat="1" applyBorder="1" applyAlignment="1">
      <alignment horizontal="center" vertical="center" wrapText="1"/>
    </xf>
    <xf numFmtId="6" fontId="7" fillId="0" borderId="50" xfId="8" applyNumberFormat="1" applyBorder="1" applyAlignment="1">
      <alignment horizontal="left" wrapText="1"/>
    </xf>
    <xf numFmtId="6" fontId="7" fillId="0" borderId="35" xfId="8" applyNumberFormat="1" applyBorder="1" applyAlignment="1">
      <alignment horizontal="left" wrapText="1"/>
    </xf>
    <xf numFmtId="0" fontId="7" fillId="0" borderId="48" xfId="8" applyBorder="1" applyAlignment="1">
      <alignment horizontal="left" wrapText="1"/>
    </xf>
    <xf numFmtId="0" fontId="7" fillId="0" borderId="49" xfId="8" applyBorder="1" applyAlignment="1">
      <alignment horizontal="left" wrapText="1"/>
    </xf>
    <xf numFmtId="6" fontId="7" fillId="0" borderId="48" xfId="8" applyNumberFormat="1" applyBorder="1" applyAlignment="1">
      <alignment horizontal="left" wrapText="1"/>
    </xf>
    <xf numFmtId="6" fontId="7" fillId="0" borderId="49" xfId="8" applyNumberFormat="1" applyBorder="1" applyAlignment="1">
      <alignment horizontal="left" wrapText="1"/>
    </xf>
    <xf numFmtId="9" fontId="7" fillId="0" borderId="46" xfId="8" applyNumberFormat="1" applyBorder="1" applyAlignment="1">
      <alignment horizontal="center" wrapText="1"/>
    </xf>
    <xf numFmtId="9" fontId="7" fillId="0" borderId="47" xfId="8" applyNumberFormat="1" applyBorder="1" applyAlignment="1">
      <alignment horizontal="center" wrapText="1"/>
    </xf>
    <xf numFmtId="166" fontId="7" fillId="0" borderId="46" xfId="8" applyNumberFormat="1" applyBorder="1" applyAlignment="1">
      <alignment horizontal="center" vertical="center" wrapText="1"/>
    </xf>
    <xf numFmtId="166" fontId="7" fillId="0" borderId="47" xfId="8" applyNumberFormat="1" applyBorder="1" applyAlignment="1">
      <alignment horizontal="center" vertical="center" wrapText="1"/>
    </xf>
    <xf numFmtId="9" fontId="7" fillId="0" borderId="48" xfId="8" applyNumberFormat="1" applyBorder="1" applyAlignment="1">
      <alignment horizontal="left" wrapText="1"/>
    </xf>
    <xf numFmtId="9" fontId="7" fillId="0" borderId="49" xfId="8" applyNumberFormat="1" applyBorder="1" applyAlignment="1">
      <alignment horizontal="left" wrapText="1"/>
    </xf>
    <xf numFmtId="49" fontId="7" fillId="0" borderId="48" xfId="8" applyNumberFormat="1" applyBorder="1" applyAlignment="1">
      <alignment horizontal="left" vertical="top" wrapText="1"/>
    </xf>
    <xf numFmtId="49" fontId="7" fillId="0" borderId="49" xfId="8" applyNumberFormat="1" applyBorder="1" applyAlignment="1">
      <alignment horizontal="left" vertical="top" wrapText="1"/>
    </xf>
    <xf numFmtId="0" fontId="10" fillId="3" borderId="46" xfId="8" applyFont="1" applyFill="1" applyBorder="1" applyAlignment="1">
      <alignment horizontal="center"/>
    </xf>
    <xf numFmtId="0" fontId="10" fillId="3" borderId="47" xfId="8" applyFont="1" applyFill="1" applyBorder="1" applyAlignment="1">
      <alignment horizontal="center"/>
    </xf>
    <xf numFmtId="166" fontId="7" fillId="0" borderId="48" xfId="8" applyNumberFormat="1" applyBorder="1" applyAlignment="1">
      <alignment horizontal="center"/>
    </xf>
    <xf numFmtId="166" fontId="7" fillId="0" borderId="49" xfId="8" applyNumberFormat="1" applyBorder="1" applyAlignment="1">
      <alignment horizontal="center"/>
    </xf>
    <xf numFmtId="166" fontId="7" fillId="0" borderId="48" xfId="8" applyNumberFormat="1" applyFont="1" applyBorder="1" applyAlignment="1">
      <alignment horizontal="center"/>
    </xf>
    <xf numFmtId="166" fontId="7" fillId="0" borderId="49" xfId="8" applyNumberFormat="1" applyFont="1" applyBorder="1" applyAlignment="1">
      <alignment horizontal="center"/>
    </xf>
    <xf numFmtId="49" fontId="7" fillId="0" borderId="48" xfId="8" applyNumberFormat="1" applyFont="1" applyFill="1" applyBorder="1" applyAlignment="1">
      <alignment horizontal="left" vertical="top" wrapText="1"/>
    </xf>
    <xf numFmtId="49" fontId="7" fillId="0" borderId="49" xfId="8" applyNumberFormat="1" applyFont="1" applyFill="1" applyBorder="1" applyAlignment="1">
      <alignment horizontal="left" vertical="top" wrapText="1"/>
    </xf>
    <xf numFmtId="6" fontId="7" fillId="0" borderId="48" xfId="8" applyNumberFormat="1" applyFont="1" applyBorder="1" applyAlignment="1">
      <alignment horizontal="center" wrapText="1"/>
    </xf>
    <xf numFmtId="6" fontId="7" fillId="0" borderId="49" xfId="8" applyNumberFormat="1" applyFont="1" applyBorder="1" applyAlignment="1">
      <alignment horizontal="center" wrapText="1"/>
    </xf>
    <xf numFmtId="6" fontId="7" fillId="0" borderId="48" xfId="8" applyNumberFormat="1" applyFont="1" applyBorder="1" applyAlignment="1">
      <alignment horizontal="left" wrapText="1"/>
    </xf>
    <xf numFmtId="6" fontId="7" fillId="0" borderId="49" xfId="8" applyNumberFormat="1" applyFont="1" applyBorder="1" applyAlignment="1">
      <alignment horizontal="left" wrapText="1"/>
    </xf>
    <xf numFmtId="49" fontId="7" fillId="0" borderId="50" xfId="8" applyNumberFormat="1" applyFont="1" applyBorder="1" applyAlignment="1">
      <alignment horizontal="center"/>
    </xf>
    <xf numFmtId="49" fontId="7" fillId="0" borderId="35" xfId="8" applyNumberFormat="1" applyFont="1" applyBorder="1" applyAlignment="1">
      <alignment horizontal="center"/>
    </xf>
    <xf numFmtId="49" fontId="7" fillId="0" borderId="38" xfId="8" applyNumberFormat="1" applyFont="1" applyBorder="1" applyAlignment="1">
      <alignment horizontal="left" wrapText="1"/>
    </xf>
    <xf numFmtId="49" fontId="7" fillId="0" borderId="40" xfId="8" applyNumberFormat="1" applyFont="1" applyBorder="1" applyAlignment="1">
      <alignment horizontal="left" wrapText="1"/>
    </xf>
    <xf numFmtId="49" fontId="7" fillId="0" borderId="38" xfId="8" applyNumberFormat="1" applyFont="1" applyFill="1" applyBorder="1" applyAlignment="1">
      <alignment horizontal="center" vertical="center" wrapText="1"/>
    </xf>
    <xf numFmtId="49" fontId="7" fillId="0" borderId="40" xfId="8" applyNumberFormat="1" applyFont="1" applyFill="1" applyBorder="1" applyAlignment="1">
      <alignment horizontal="center" vertical="center" wrapText="1"/>
    </xf>
    <xf numFmtId="49" fontId="7" fillId="0" borderId="46" xfId="8" applyNumberFormat="1" applyFont="1" applyFill="1" applyBorder="1" applyAlignment="1">
      <alignment horizontal="center" vertical="center" wrapText="1"/>
    </xf>
    <xf numFmtId="49" fontId="7" fillId="0" borderId="47" xfId="8" applyNumberFormat="1" applyFont="1" applyFill="1" applyBorder="1" applyAlignment="1">
      <alignment horizontal="center" vertical="center" wrapText="1"/>
    </xf>
    <xf numFmtId="10" fontId="7" fillId="0" borderId="48" xfId="8" applyNumberFormat="1" applyFont="1" applyBorder="1" applyAlignment="1">
      <alignment horizontal="center" wrapText="1"/>
    </xf>
    <xf numFmtId="10" fontId="7" fillId="0" borderId="49" xfId="8" applyNumberFormat="1" applyFont="1" applyBorder="1" applyAlignment="1">
      <alignment horizontal="center" wrapText="1"/>
    </xf>
    <xf numFmtId="9" fontId="7" fillId="0" borderId="46" xfId="8" applyNumberFormat="1" applyFont="1" applyBorder="1" applyAlignment="1">
      <alignment horizontal="center" wrapText="1"/>
    </xf>
    <xf numFmtId="9" fontId="7" fillId="0" borderId="47" xfId="8" applyNumberFormat="1" applyFont="1" applyBorder="1" applyAlignment="1">
      <alignment horizontal="center" wrapText="1"/>
    </xf>
    <xf numFmtId="166" fontId="7" fillId="0" borderId="46" xfId="8" applyNumberFormat="1" applyFont="1" applyBorder="1" applyAlignment="1">
      <alignment horizontal="center" wrapText="1"/>
    </xf>
    <xf numFmtId="166" fontId="7" fillId="0" borderId="47" xfId="8" applyNumberFormat="1" applyFont="1" applyBorder="1" applyAlignment="1">
      <alignment horizontal="center" wrapText="1"/>
    </xf>
    <xf numFmtId="9" fontId="7" fillId="0" borderId="48" xfId="8" applyNumberFormat="1" applyFont="1" applyBorder="1" applyAlignment="1">
      <alignment horizontal="left" wrapText="1"/>
    </xf>
    <xf numFmtId="9" fontId="7" fillId="0" borderId="49" xfId="8" applyNumberFormat="1" applyFont="1" applyBorder="1" applyAlignment="1">
      <alignment horizontal="left" wrapText="1"/>
    </xf>
    <xf numFmtId="49" fontId="7" fillId="0" borderId="48" xfId="8" applyNumberFormat="1" applyFont="1" applyBorder="1" applyAlignment="1">
      <alignment horizontal="left" wrapText="1"/>
    </xf>
    <xf numFmtId="49" fontId="7" fillId="0" borderId="49" xfId="8" applyNumberFormat="1" applyFont="1" applyBorder="1" applyAlignment="1">
      <alignment horizontal="left" wrapText="1"/>
    </xf>
    <xf numFmtId="49" fontId="10" fillId="2" borderId="38" xfId="8" applyNumberFormat="1" applyFont="1" applyFill="1" applyBorder="1" applyAlignment="1">
      <alignment horizontal="center" vertical="center" wrapText="1"/>
    </xf>
    <xf numFmtId="49" fontId="10" fillId="2" borderId="40" xfId="8" applyNumberFormat="1" applyFont="1" applyFill="1" applyBorder="1" applyAlignment="1">
      <alignment horizontal="center" vertical="center" wrapText="1"/>
    </xf>
    <xf numFmtId="49" fontId="7" fillId="0" borderId="0" xfId="0" applyNumberFormat="1" applyFont="1" applyAlignment="1">
      <alignment horizontal="left" wrapText="1"/>
    </xf>
    <xf numFmtId="0" fontId="0" fillId="0" borderId="0" xfId="0" applyAlignment="1">
      <alignment horizontal="left" wrapText="1"/>
    </xf>
    <xf numFmtId="0" fontId="10" fillId="3" borderId="46" xfId="0" applyFont="1" applyFill="1" applyBorder="1" applyAlignment="1">
      <alignment horizontal="center"/>
    </xf>
    <xf numFmtId="0" fontId="10" fillId="3" borderId="47" xfId="0" applyFont="1" applyFill="1" applyBorder="1" applyAlignment="1">
      <alignment horizontal="center"/>
    </xf>
    <xf numFmtId="49" fontId="7" fillId="0" borderId="46" xfId="0" applyNumberFormat="1" applyFont="1" applyFill="1" applyBorder="1" applyAlignment="1">
      <alignment horizontal="left" vertical="top" wrapText="1"/>
    </xf>
    <xf numFmtId="49" fontId="7" fillId="0" borderId="47" xfId="0" applyNumberFormat="1" applyFont="1" applyFill="1" applyBorder="1" applyAlignment="1">
      <alignment horizontal="left" vertical="top" wrapText="1"/>
    </xf>
    <xf numFmtId="49" fontId="0" fillId="0" borderId="0" xfId="0" applyNumberFormat="1" applyAlignment="1">
      <alignment horizontal="left" vertical="top" wrapText="1"/>
    </xf>
    <xf numFmtId="49" fontId="7" fillId="0" borderId="48" xfId="0" applyNumberFormat="1" applyFont="1" applyBorder="1" applyAlignment="1">
      <alignment horizontal="left" wrapText="1"/>
    </xf>
    <xf numFmtId="0" fontId="0" fillId="0" borderId="0" xfId="0" applyBorder="1" applyAlignment="1"/>
    <xf numFmtId="0" fontId="0" fillId="0" borderId="49" xfId="0" applyBorder="1" applyAlignment="1"/>
  </cellXfs>
  <cellStyles count="11">
    <cellStyle name="Comma" xfId="1" builtinId="3"/>
    <cellStyle name="Currency" xfId="2" builtinId="4"/>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152</xdr:row>
      <xdr:rowOff>0</xdr:rowOff>
    </xdr:from>
    <xdr:to>
      <xdr:col>3</xdr:col>
      <xdr:colOff>0</xdr:colOff>
      <xdr:row>152</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R195"/>
  <sheetViews>
    <sheetView tabSelected="1" workbookViewId="0">
      <selection activeCell="B2" sqref="B2"/>
    </sheetView>
  </sheetViews>
  <sheetFormatPr defaultColWidth="9.140625" defaultRowHeight="12.75" x14ac:dyDescent="0.2"/>
  <cols>
    <col min="1" max="1" width="1.140625" style="388" customWidth="1"/>
    <col min="2" max="2" width="48.28515625" style="388" customWidth="1"/>
    <col min="3" max="3" width="1.42578125" style="388" customWidth="1"/>
    <col min="4" max="4" width="1.140625" style="388" customWidth="1"/>
    <col min="5" max="5" width="16.5703125" style="388" bestFit="1" customWidth="1"/>
    <col min="6" max="6" width="3" style="388" customWidth="1"/>
    <col min="7" max="7" width="12.5703125" style="91" bestFit="1" customWidth="1"/>
    <col min="8" max="8" width="3" style="213" bestFit="1" customWidth="1"/>
    <col min="9" max="9" width="2" style="213" customWidth="1"/>
    <col min="10" max="10" width="8.5703125" style="177" customWidth="1"/>
    <col min="11" max="11" width="6.85546875" style="177" customWidth="1"/>
    <col min="12" max="12" width="1.42578125" style="388" customWidth="1"/>
    <col min="13" max="13" width="12.28515625" style="213" bestFit="1" customWidth="1"/>
    <col min="14" max="14" width="3" style="504" customWidth="1"/>
    <col min="15" max="15" width="8.5703125" style="177" customWidth="1"/>
    <col min="16" max="16" width="6.85546875" style="177" customWidth="1"/>
    <col min="17" max="17" width="12.28515625" style="388" bestFit="1" customWidth="1"/>
    <col min="18" max="18" width="3" style="504" bestFit="1" customWidth="1"/>
    <col min="19" max="16384" width="9.140625" style="388"/>
  </cols>
  <sheetData>
    <row r="1" spans="2:18" ht="7.5" customHeight="1" x14ac:dyDescent="0.2">
      <c r="B1" s="24"/>
      <c r="C1" s="25"/>
    </row>
    <row r="2" spans="2:18" ht="14.25" x14ac:dyDescent="0.2">
      <c r="B2" s="263" t="s">
        <v>392</v>
      </c>
      <c r="C2" s="29"/>
      <c r="E2" s="218"/>
      <c r="M2" s="520"/>
    </row>
    <row r="3" spans="2:18" ht="6.75" customHeight="1" x14ac:dyDescent="0.2">
      <c r="B3" s="29"/>
      <c r="C3" s="29"/>
      <c r="J3" s="556"/>
      <c r="K3" s="556"/>
      <c r="O3" s="556"/>
      <c r="P3" s="556"/>
    </row>
    <row r="4" spans="2:18" ht="51" x14ac:dyDescent="0.2">
      <c r="B4" s="493" t="s">
        <v>300</v>
      </c>
      <c r="C4" s="27"/>
      <c r="E4" s="230" t="s">
        <v>362</v>
      </c>
      <c r="F4" s="41"/>
      <c r="G4" s="230" t="s">
        <v>361</v>
      </c>
      <c r="J4" s="230" t="s">
        <v>342</v>
      </c>
      <c r="K4" s="230" t="s">
        <v>127</v>
      </c>
      <c r="M4" s="230" t="s">
        <v>364</v>
      </c>
      <c r="O4" s="230" t="s">
        <v>342</v>
      </c>
      <c r="P4" s="230" t="s">
        <v>127</v>
      </c>
      <c r="Q4" s="230" t="s">
        <v>363</v>
      </c>
    </row>
    <row r="5" spans="2:18" x14ac:dyDescent="0.2">
      <c r="B5" s="18" t="s">
        <v>14</v>
      </c>
      <c r="C5" s="6"/>
      <c r="E5" s="257">
        <v>12182234990</v>
      </c>
      <c r="F5" s="41"/>
      <c r="G5" s="213"/>
      <c r="H5" s="504"/>
      <c r="I5" s="504"/>
    </row>
    <row r="6" spans="2:18" x14ac:dyDescent="0.2">
      <c r="B6" s="18" t="s">
        <v>55</v>
      </c>
      <c r="C6" s="6"/>
      <c r="E6" s="257">
        <v>2165914580</v>
      </c>
      <c r="F6" s="41"/>
      <c r="G6" s="213"/>
      <c r="H6" s="504"/>
      <c r="I6" s="504"/>
    </row>
    <row r="7" spans="2:18" ht="5.25" customHeight="1" x14ac:dyDescent="0.2">
      <c r="B7" s="26"/>
      <c r="C7" s="27"/>
      <c r="F7" s="214"/>
      <c r="G7" s="213"/>
      <c r="H7" s="504"/>
      <c r="I7" s="504"/>
    </row>
    <row r="8" spans="2:18" ht="15" customHeight="1" x14ac:dyDescent="0.2">
      <c r="B8" s="5" t="s">
        <v>11</v>
      </c>
      <c r="C8" s="1"/>
      <c r="F8" s="41"/>
      <c r="G8" s="213"/>
      <c r="H8" s="504"/>
      <c r="I8" s="504"/>
    </row>
    <row r="9" spans="2:18" ht="5.25" customHeight="1" x14ac:dyDescent="0.2">
      <c r="B9" s="100"/>
      <c r="C9" s="60"/>
      <c r="E9" s="45"/>
      <c r="F9" s="128"/>
      <c r="G9" s="45"/>
      <c r="H9" s="128"/>
      <c r="I9" s="126"/>
      <c r="J9" s="45"/>
      <c r="K9" s="472"/>
      <c r="L9" s="4"/>
      <c r="M9" s="45"/>
      <c r="N9" s="128"/>
      <c r="O9" s="45"/>
      <c r="P9" s="472"/>
      <c r="Q9" s="45"/>
      <c r="R9" s="128"/>
    </row>
    <row r="10" spans="2:18" x14ac:dyDescent="0.2">
      <c r="B10" s="62" t="s">
        <v>1</v>
      </c>
      <c r="C10" s="60"/>
      <c r="E10" s="46">
        <v>62076002</v>
      </c>
      <c r="F10" s="56" t="s">
        <v>9</v>
      </c>
      <c r="G10" s="46"/>
      <c r="H10" s="56"/>
      <c r="I10" s="505"/>
      <c r="J10" s="490"/>
      <c r="K10" s="496">
        <v>73</v>
      </c>
      <c r="L10" s="4"/>
      <c r="M10" s="46">
        <v>-32376999</v>
      </c>
      <c r="N10" s="56" t="s">
        <v>9</v>
      </c>
      <c r="O10" s="490"/>
      <c r="P10" s="496">
        <v>37</v>
      </c>
      <c r="Q10" s="46">
        <f>M10+G10</f>
        <v>-32376999</v>
      </c>
      <c r="R10" s="56" t="s">
        <v>9</v>
      </c>
    </row>
    <row r="11" spans="2:18" x14ac:dyDescent="0.2">
      <c r="B11" s="215" t="s">
        <v>0</v>
      </c>
      <c r="C11" s="60"/>
      <c r="E11" s="46">
        <v>3568493</v>
      </c>
      <c r="F11" s="56" t="s">
        <v>9</v>
      </c>
      <c r="G11" s="46"/>
      <c r="H11" s="56"/>
      <c r="I11" s="505"/>
      <c r="J11" s="490"/>
      <c r="K11" s="496">
        <v>74</v>
      </c>
      <c r="L11" s="4"/>
      <c r="M11" s="46">
        <f>-6390173+7265125</f>
        <v>874952</v>
      </c>
      <c r="N11" s="56" t="s">
        <v>9</v>
      </c>
      <c r="O11" s="490"/>
      <c r="P11" s="496" t="s">
        <v>348</v>
      </c>
      <c r="Q11" s="46">
        <f>M11+G11</f>
        <v>874952</v>
      </c>
      <c r="R11" s="56" t="s">
        <v>9</v>
      </c>
    </row>
    <row r="12" spans="2:18" x14ac:dyDescent="0.2">
      <c r="B12" s="215" t="s">
        <v>149</v>
      </c>
      <c r="C12" s="60"/>
      <c r="E12" s="135">
        <v>10000000</v>
      </c>
      <c r="F12" s="74" t="s">
        <v>12</v>
      </c>
      <c r="G12" s="135"/>
      <c r="H12" s="74"/>
      <c r="I12" s="197"/>
      <c r="J12" s="354">
        <v>7.23</v>
      </c>
      <c r="K12" s="497">
        <v>76</v>
      </c>
      <c r="L12" s="4"/>
      <c r="M12" s="135"/>
      <c r="N12" s="74"/>
      <c r="O12" s="354"/>
      <c r="P12" s="497"/>
      <c r="Q12" s="135">
        <f>M12+G12</f>
        <v>0</v>
      </c>
      <c r="R12" s="74"/>
    </row>
    <row r="13" spans="2:18" x14ac:dyDescent="0.2">
      <c r="B13" s="215" t="s">
        <v>297</v>
      </c>
      <c r="C13" s="60"/>
      <c r="E13" s="135">
        <v>25000000</v>
      </c>
      <c r="F13" s="74" t="s">
        <v>12</v>
      </c>
      <c r="G13" s="135"/>
      <c r="H13" s="74"/>
      <c r="I13" s="197"/>
      <c r="J13" s="354">
        <v>7.24</v>
      </c>
      <c r="K13" s="497">
        <v>75</v>
      </c>
      <c r="L13" s="4"/>
      <c r="M13" s="135">
        <v>62361074</v>
      </c>
      <c r="N13" s="74" t="s">
        <v>9</v>
      </c>
      <c r="O13" s="354"/>
      <c r="P13" s="497">
        <v>39</v>
      </c>
      <c r="Q13" s="135">
        <f>M13+G13</f>
        <v>62361074</v>
      </c>
      <c r="R13" s="74" t="s">
        <v>9</v>
      </c>
    </row>
    <row r="14" spans="2:18" x14ac:dyDescent="0.2">
      <c r="B14" s="101"/>
      <c r="C14" s="61"/>
      <c r="E14" s="51"/>
      <c r="F14" s="59"/>
      <c r="G14" s="51"/>
      <c r="H14" s="59"/>
      <c r="I14" s="506"/>
      <c r="J14" s="51"/>
      <c r="K14" s="498"/>
      <c r="L14" s="4"/>
      <c r="M14" s="51"/>
      <c r="N14" s="59"/>
      <c r="O14" s="51"/>
      <c r="P14" s="498"/>
      <c r="Q14" s="51">
        <f>M14+G14</f>
        <v>0</v>
      </c>
      <c r="R14" s="59"/>
    </row>
    <row r="15" spans="2:18" ht="7.5" customHeight="1" x14ac:dyDescent="0.2">
      <c r="B15" s="17"/>
      <c r="C15" s="1"/>
      <c r="E15" s="3"/>
      <c r="F15" s="4"/>
      <c r="G15" s="3"/>
      <c r="H15" s="4"/>
      <c r="I15" s="4"/>
      <c r="K15" s="349"/>
      <c r="L15" s="4"/>
      <c r="M15" s="3"/>
      <c r="N15" s="4"/>
      <c r="P15" s="349"/>
      <c r="Q15" s="3"/>
      <c r="R15" s="4"/>
    </row>
    <row r="16" spans="2:18" x14ac:dyDescent="0.2">
      <c r="B16" s="5" t="s">
        <v>10</v>
      </c>
      <c r="C16" s="60"/>
      <c r="E16" s="54"/>
      <c r="F16" s="131"/>
      <c r="G16" s="54"/>
      <c r="H16" s="131"/>
      <c r="I16" s="507"/>
      <c r="J16" s="352"/>
      <c r="K16" s="359"/>
      <c r="L16" s="4"/>
      <c r="M16" s="54"/>
      <c r="N16" s="131"/>
      <c r="O16" s="352"/>
      <c r="P16" s="359"/>
      <c r="Q16" s="54">
        <f t="shared" ref="Q16:Q51" si="0">M16+G16</f>
        <v>0</v>
      </c>
      <c r="R16" s="131"/>
    </row>
    <row r="17" spans="2:18" ht="8.1" customHeight="1" x14ac:dyDescent="0.2">
      <c r="B17" s="64"/>
      <c r="C17" s="60"/>
      <c r="E17" s="50"/>
      <c r="F17" s="55"/>
      <c r="G17" s="50"/>
      <c r="H17" s="55"/>
      <c r="I17" s="9"/>
      <c r="J17" s="353"/>
      <c r="K17" s="355"/>
      <c r="L17" s="4"/>
      <c r="M17" s="50"/>
      <c r="N17" s="55"/>
      <c r="O17" s="353"/>
      <c r="P17" s="355"/>
      <c r="Q17" s="50">
        <f t="shared" si="0"/>
        <v>0</v>
      </c>
      <c r="R17" s="55"/>
    </row>
    <row r="18" spans="2:18" x14ac:dyDescent="0.2">
      <c r="B18" s="64" t="s">
        <v>126</v>
      </c>
      <c r="C18" s="1"/>
      <c r="D18" s="389"/>
      <c r="E18" s="50">
        <v>-31010969</v>
      </c>
      <c r="F18" s="55" t="s">
        <v>9</v>
      </c>
      <c r="G18" s="50"/>
      <c r="H18" s="55"/>
      <c r="I18" s="9"/>
      <c r="J18" s="354">
        <v>7.6</v>
      </c>
      <c r="K18" s="497">
        <v>79</v>
      </c>
      <c r="L18" s="4"/>
      <c r="M18" s="50"/>
      <c r="N18" s="55"/>
      <c r="O18" s="354"/>
      <c r="P18" s="497"/>
      <c r="Q18" s="50">
        <f t="shared" si="0"/>
        <v>0</v>
      </c>
      <c r="R18" s="55"/>
    </row>
    <row r="19" spans="2:18" x14ac:dyDescent="0.2">
      <c r="B19" s="64" t="s">
        <v>313</v>
      </c>
      <c r="C19" s="1"/>
      <c r="D19" s="389"/>
      <c r="E19" s="50">
        <v>40862520</v>
      </c>
      <c r="F19" s="55" t="s">
        <v>9</v>
      </c>
      <c r="G19" s="50"/>
      <c r="H19" s="55"/>
      <c r="I19" s="9"/>
      <c r="J19" s="354">
        <v>7.6</v>
      </c>
      <c r="K19" s="497">
        <v>80</v>
      </c>
      <c r="L19" s="4"/>
      <c r="M19" s="50"/>
      <c r="N19" s="55"/>
      <c r="O19" s="354"/>
      <c r="P19" s="497"/>
      <c r="Q19" s="50">
        <f t="shared" si="0"/>
        <v>0</v>
      </c>
      <c r="R19" s="55"/>
    </row>
    <row r="20" spans="2:18" x14ac:dyDescent="0.2">
      <c r="B20" s="64" t="s">
        <v>130</v>
      </c>
      <c r="C20" s="53"/>
      <c r="D20" s="43"/>
      <c r="E20" s="50">
        <v>13175727</v>
      </c>
      <c r="F20" s="56" t="s">
        <v>9</v>
      </c>
      <c r="G20" s="50"/>
      <c r="H20" s="56"/>
      <c r="I20" s="505"/>
      <c r="J20" s="354">
        <v>7.1</v>
      </c>
      <c r="K20" s="497">
        <v>81</v>
      </c>
      <c r="L20" s="4"/>
      <c r="M20" s="50"/>
      <c r="N20" s="56"/>
      <c r="O20" s="354"/>
      <c r="P20" s="497"/>
      <c r="Q20" s="50">
        <f t="shared" si="0"/>
        <v>0</v>
      </c>
      <c r="R20" s="56"/>
    </row>
    <row r="21" spans="2:18" x14ac:dyDescent="0.2">
      <c r="B21" s="64" t="s">
        <v>150</v>
      </c>
      <c r="C21" s="53"/>
      <c r="D21" s="43"/>
      <c r="E21" s="50">
        <v>2824616</v>
      </c>
      <c r="F21" s="56" t="s">
        <v>9</v>
      </c>
      <c r="G21" s="50"/>
      <c r="H21" s="56"/>
      <c r="I21" s="505"/>
      <c r="J21" s="354">
        <v>7.12</v>
      </c>
      <c r="K21" s="497">
        <v>83</v>
      </c>
      <c r="L21" s="4"/>
      <c r="M21" s="50"/>
      <c r="N21" s="56"/>
      <c r="O21" s="354"/>
      <c r="P21" s="497"/>
      <c r="Q21" s="50">
        <f t="shared" si="0"/>
        <v>0</v>
      </c>
      <c r="R21" s="56"/>
    </row>
    <row r="22" spans="2:18" x14ac:dyDescent="0.2">
      <c r="B22" s="64" t="s">
        <v>150</v>
      </c>
      <c r="C22" s="53"/>
      <c r="D22" s="43"/>
      <c r="E22" s="50">
        <v>175384</v>
      </c>
      <c r="F22" s="56" t="s">
        <v>12</v>
      </c>
      <c r="G22" s="50"/>
      <c r="H22" s="56"/>
      <c r="I22" s="505"/>
      <c r="J22" s="354">
        <v>7.12</v>
      </c>
      <c r="K22" s="497">
        <v>83</v>
      </c>
      <c r="L22" s="4"/>
      <c r="M22" s="50"/>
      <c r="N22" s="56"/>
      <c r="O22" s="354"/>
      <c r="P22" s="497"/>
      <c r="Q22" s="50">
        <f t="shared" si="0"/>
        <v>0</v>
      </c>
      <c r="R22" s="56"/>
    </row>
    <row r="23" spans="2:18" x14ac:dyDescent="0.2">
      <c r="B23" s="64" t="s">
        <v>167</v>
      </c>
      <c r="C23" s="53"/>
      <c r="D23" s="43"/>
      <c r="E23" s="50">
        <v>2353847</v>
      </c>
      <c r="F23" s="56" t="s">
        <v>9</v>
      </c>
      <c r="G23" s="50"/>
      <c r="H23" s="56"/>
      <c r="I23" s="505"/>
      <c r="J23" s="354">
        <v>7.69</v>
      </c>
      <c r="K23" s="497">
        <v>84</v>
      </c>
      <c r="L23" s="4"/>
      <c r="M23" s="50"/>
      <c r="N23" s="56"/>
      <c r="O23" s="354"/>
      <c r="P23" s="497"/>
      <c r="Q23" s="50">
        <f t="shared" si="0"/>
        <v>0</v>
      </c>
      <c r="R23" s="56"/>
    </row>
    <row r="24" spans="2:18" x14ac:dyDescent="0.2">
      <c r="B24" s="64" t="s">
        <v>167</v>
      </c>
      <c r="C24" s="53"/>
      <c r="D24" s="43"/>
      <c r="E24" s="50">
        <v>146153</v>
      </c>
      <c r="F24" s="56" t="s">
        <v>12</v>
      </c>
      <c r="G24" s="50"/>
      <c r="H24" s="56"/>
      <c r="I24" s="505"/>
      <c r="J24" s="354">
        <v>7.69</v>
      </c>
      <c r="K24" s="497">
        <v>84</v>
      </c>
      <c r="L24" s="4"/>
      <c r="M24" s="50"/>
      <c r="N24" s="56"/>
      <c r="O24" s="354"/>
      <c r="P24" s="497"/>
      <c r="Q24" s="50">
        <f t="shared" si="0"/>
        <v>0</v>
      </c>
      <c r="R24" s="56"/>
    </row>
    <row r="25" spans="2:18" x14ac:dyDescent="0.2">
      <c r="B25" s="64" t="s">
        <v>276</v>
      </c>
      <c r="C25" s="53"/>
      <c r="D25" s="255"/>
      <c r="E25" s="50">
        <v>100000000</v>
      </c>
      <c r="F25" s="56" t="s">
        <v>9</v>
      </c>
      <c r="G25" s="50"/>
      <c r="H25" s="56"/>
      <c r="I25" s="505"/>
      <c r="J25" s="354" t="s">
        <v>293</v>
      </c>
      <c r="K25" s="497">
        <v>52</v>
      </c>
      <c r="L25" s="4"/>
      <c r="M25" s="50">
        <v>70000000</v>
      </c>
      <c r="N25" s="56" t="s">
        <v>9</v>
      </c>
      <c r="O25" s="354" t="s">
        <v>346</v>
      </c>
      <c r="P25" s="497">
        <v>28</v>
      </c>
      <c r="Q25" s="50">
        <f t="shared" si="0"/>
        <v>70000000</v>
      </c>
      <c r="R25" s="56" t="s">
        <v>9</v>
      </c>
    </row>
    <row r="26" spans="2:18" x14ac:dyDescent="0.2">
      <c r="B26" s="64" t="s">
        <v>319</v>
      </c>
      <c r="C26" s="53"/>
      <c r="D26" s="255"/>
      <c r="E26" s="50"/>
      <c r="F26" s="56"/>
      <c r="G26" s="50">
        <v>1900000</v>
      </c>
      <c r="H26" s="56" t="s">
        <v>9</v>
      </c>
      <c r="I26" s="505"/>
      <c r="J26" s="354"/>
      <c r="K26" s="497">
        <v>85</v>
      </c>
      <c r="L26" s="4"/>
      <c r="M26" s="50"/>
      <c r="N26" s="56"/>
      <c r="O26" s="354"/>
      <c r="P26" s="497"/>
      <c r="Q26" s="50">
        <f t="shared" si="0"/>
        <v>1900000</v>
      </c>
      <c r="R26" s="56"/>
    </row>
    <row r="27" spans="2:18" x14ac:dyDescent="0.2">
      <c r="B27" s="64" t="s">
        <v>168</v>
      </c>
      <c r="C27" s="53"/>
      <c r="D27" s="255"/>
      <c r="E27" s="50">
        <v>110000</v>
      </c>
      <c r="F27" s="56" t="s">
        <v>9</v>
      </c>
      <c r="G27" s="50"/>
      <c r="H27" s="56"/>
      <c r="I27" s="505"/>
      <c r="J27" s="354">
        <v>7.4</v>
      </c>
      <c r="K27" s="497">
        <v>87</v>
      </c>
      <c r="L27" s="4"/>
      <c r="M27" s="50"/>
      <c r="N27" s="56"/>
      <c r="O27" s="354"/>
      <c r="P27" s="497"/>
      <c r="Q27" s="50">
        <f t="shared" si="0"/>
        <v>0</v>
      </c>
      <c r="R27" s="56"/>
    </row>
    <row r="28" spans="2:18" x14ac:dyDescent="0.2">
      <c r="B28" s="64" t="s">
        <v>291</v>
      </c>
      <c r="C28" s="53"/>
      <c r="D28" s="255"/>
      <c r="E28" s="50">
        <v>6500000</v>
      </c>
      <c r="F28" s="56" t="s">
        <v>9</v>
      </c>
      <c r="G28" s="50"/>
      <c r="H28" s="56"/>
      <c r="I28" s="505"/>
      <c r="J28" s="354"/>
      <c r="K28" s="497">
        <v>82</v>
      </c>
      <c r="L28" s="4"/>
      <c r="M28" s="50">
        <v>8000000</v>
      </c>
      <c r="N28" s="56" t="s">
        <v>9</v>
      </c>
      <c r="O28" s="354"/>
      <c r="P28" s="497">
        <v>45</v>
      </c>
      <c r="Q28" s="50">
        <f t="shared" si="0"/>
        <v>8000000</v>
      </c>
      <c r="R28" s="56" t="s">
        <v>9</v>
      </c>
    </row>
    <row r="29" spans="2:18" x14ac:dyDescent="0.2">
      <c r="B29" s="64" t="s">
        <v>326</v>
      </c>
      <c r="C29" s="53"/>
      <c r="D29" s="255"/>
      <c r="E29" s="50"/>
      <c r="F29" s="56"/>
      <c r="G29" s="50"/>
      <c r="H29" s="56"/>
      <c r="I29" s="505"/>
      <c r="J29" s="354"/>
      <c r="K29" s="497"/>
      <c r="L29" s="4"/>
      <c r="M29" s="50">
        <v>3000000</v>
      </c>
      <c r="N29" s="56" t="s">
        <v>12</v>
      </c>
      <c r="O29" s="354">
        <v>7.4</v>
      </c>
      <c r="P29" s="497">
        <v>49</v>
      </c>
      <c r="Q29" s="50">
        <f t="shared" si="0"/>
        <v>3000000</v>
      </c>
      <c r="R29" s="56" t="s">
        <v>12</v>
      </c>
    </row>
    <row r="30" spans="2:18" x14ac:dyDescent="0.2">
      <c r="B30" s="64" t="s">
        <v>324</v>
      </c>
      <c r="C30" s="53"/>
      <c r="D30" s="255"/>
      <c r="E30" s="50"/>
      <c r="F30" s="56"/>
      <c r="G30" s="50"/>
      <c r="H30" s="56"/>
      <c r="I30" s="505"/>
      <c r="J30" s="354"/>
      <c r="K30" s="497"/>
      <c r="L30" s="4"/>
      <c r="M30" s="50">
        <v>5068816</v>
      </c>
      <c r="N30" s="56" t="s">
        <v>9</v>
      </c>
      <c r="O30" s="354"/>
      <c r="P30" s="497">
        <v>47</v>
      </c>
      <c r="Q30" s="50">
        <f t="shared" si="0"/>
        <v>5068816</v>
      </c>
      <c r="R30" s="56" t="s">
        <v>9</v>
      </c>
    </row>
    <row r="31" spans="2:18" x14ac:dyDescent="0.2">
      <c r="B31" s="64" t="s">
        <v>323</v>
      </c>
      <c r="C31" s="53"/>
      <c r="D31" s="255"/>
      <c r="E31" s="50"/>
      <c r="F31" s="56"/>
      <c r="G31" s="50"/>
      <c r="H31" s="56"/>
      <c r="I31" s="505"/>
      <c r="J31" s="354"/>
      <c r="K31" s="497"/>
      <c r="L31" s="4"/>
      <c r="M31" s="50">
        <v>6236038</v>
      </c>
      <c r="N31" s="56" t="s">
        <v>9</v>
      </c>
      <c r="O31" s="354"/>
      <c r="P31" s="497">
        <v>46</v>
      </c>
      <c r="Q31" s="50">
        <f t="shared" si="0"/>
        <v>6236038</v>
      </c>
      <c r="R31" s="56" t="s">
        <v>9</v>
      </c>
    </row>
    <row r="32" spans="2:18" x14ac:dyDescent="0.2">
      <c r="B32" s="64" t="s">
        <v>295</v>
      </c>
      <c r="C32" s="53"/>
      <c r="D32" s="389"/>
      <c r="E32" s="50">
        <v>2040000</v>
      </c>
      <c r="F32" s="56" t="s">
        <v>9</v>
      </c>
      <c r="G32" s="50"/>
      <c r="H32" s="56"/>
      <c r="I32" s="505"/>
      <c r="J32" s="354">
        <v>7.38</v>
      </c>
      <c r="K32" s="355">
        <v>109</v>
      </c>
      <c r="L32" s="4"/>
      <c r="M32" s="50"/>
      <c r="N32" s="56"/>
      <c r="O32" s="354"/>
      <c r="P32" s="355"/>
      <c r="Q32" s="50">
        <f t="shared" si="0"/>
        <v>0</v>
      </c>
      <c r="R32" s="56"/>
    </row>
    <row r="33" spans="2:18" x14ac:dyDescent="0.2">
      <c r="B33" s="64" t="s">
        <v>296</v>
      </c>
      <c r="C33" s="53"/>
      <c r="E33" s="50">
        <v>4300000</v>
      </c>
      <c r="F33" s="56" t="s">
        <v>9</v>
      </c>
      <c r="G33" s="50"/>
      <c r="H33" s="56"/>
      <c r="I33" s="505"/>
      <c r="J33" s="354" t="s">
        <v>285</v>
      </c>
      <c r="K33" s="355">
        <v>60</v>
      </c>
      <c r="L33" s="4"/>
      <c r="M33" s="50"/>
      <c r="N33" s="56"/>
      <c r="O33" s="354"/>
      <c r="P33" s="355"/>
      <c r="Q33" s="50">
        <f t="shared" si="0"/>
        <v>0</v>
      </c>
      <c r="R33" s="56"/>
    </row>
    <row r="34" spans="2:18" ht="12.75" customHeight="1" x14ac:dyDescent="0.2">
      <c r="B34" s="52" t="s">
        <v>155</v>
      </c>
      <c r="C34" s="1"/>
      <c r="D34" s="389"/>
      <c r="E34" s="367">
        <v>-575000</v>
      </c>
      <c r="F34" s="129" t="s">
        <v>9</v>
      </c>
      <c r="G34" s="367"/>
      <c r="H34" s="129"/>
      <c r="I34" s="508"/>
      <c r="J34" s="354"/>
      <c r="K34" s="355">
        <v>105</v>
      </c>
      <c r="L34" s="58"/>
      <c r="M34" s="367"/>
      <c r="N34" s="129"/>
      <c r="O34" s="354"/>
      <c r="P34" s="355"/>
      <c r="Q34" s="367">
        <f t="shared" si="0"/>
        <v>0</v>
      </c>
      <c r="R34" s="129"/>
    </row>
    <row r="35" spans="2:18" ht="12.75" customHeight="1" x14ac:dyDescent="0.2">
      <c r="B35" s="52" t="s">
        <v>155</v>
      </c>
      <c r="C35" s="1"/>
      <c r="D35" s="389"/>
      <c r="E35" s="367">
        <v>575000</v>
      </c>
      <c r="F35" s="129" t="s">
        <v>12</v>
      </c>
      <c r="G35" s="367">
        <v>575000</v>
      </c>
      <c r="H35" s="129" t="s">
        <v>12</v>
      </c>
      <c r="I35" s="508"/>
      <c r="J35" s="354"/>
      <c r="K35" s="355">
        <v>105</v>
      </c>
      <c r="L35" s="58"/>
      <c r="M35" s="367"/>
      <c r="N35" s="129"/>
      <c r="O35" s="354"/>
      <c r="P35" s="355"/>
      <c r="Q35" s="367">
        <f t="shared" si="0"/>
        <v>575000</v>
      </c>
      <c r="R35" s="129"/>
    </row>
    <row r="36" spans="2:18" x14ac:dyDescent="0.2">
      <c r="B36" s="64" t="s">
        <v>59</v>
      </c>
      <c r="C36" s="53"/>
      <c r="E36" s="50">
        <v>7000000</v>
      </c>
      <c r="F36" s="56" t="s">
        <v>12</v>
      </c>
      <c r="G36" s="50"/>
      <c r="H36" s="56"/>
      <c r="I36" s="505"/>
      <c r="J36" s="354"/>
      <c r="K36" s="355">
        <v>90</v>
      </c>
      <c r="L36" s="4"/>
      <c r="M36" s="50"/>
      <c r="N36" s="56"/>
      <c r="O36" s="354"/>
      <c r="P36" s="355"/>
      <c r="Q36" s="50">
        <f t="shared" si="0"/>
        <v>0</v>
      </c>
      <c r="R36" s="56"/>
    </row>
    <row r="37" spans="2:18" x14ac:dyDescent="0.2">
      <c r="B37" s="64" t="s">
        <v>53</v>
      </c>
      <c r="C37" s="6"/>
      <c r="D37" s="389"/>
      <c r="E37" s="50">
        <v>1880000</v>
      </c>
      <c r="F37" s="55" t="s">
        <v>9</v>
      </c>
      <c r="G37" s="50"/>
      <c r="H37" s="55"/>
      <c r="I37" s="9"/>
      <c r="J37" s="354" t="s">
        <v>292</v>
      </c>
      <c r="K37" s="355">
        <v>86</v>
      </c>
      <c r="L37" s="4"/>
      <c r="M37" s="50">
        <v>730000</v>
      </c>
      <c r="N37" s="55" t="s">
        <v>9</v>
      </c>
      <c r="O37" s="354"/>
      <c r="P37" s="355">
        <v>52</v>
      </c>
      <c r="Q37" s="50">
        <f t="shared" si="0"/>
        <v>730000</v>
      </c>
      <c r="R37" s="55" t="s">
        <v>9</v>
      </c>
    </row>
    <row r="38" spans="2:18" x14ac:dyDescent="0.2">
      <c r="B38" s="64" t="s">
        <v>151</v>
      </c>
      <c r="C38" s="6"/>
      <c r="D38" s="389"/>
      <c r="E38" s="50">
        <v>9695000</v>
      </c>
      <c r="F38" s="55" t="s">
        <v>12</v>
      </c>
      <c r="G38" s="50">
        <v>9695000</v>
      </c>
      <c r="H38" s="55" t="s">
        <v>12</v>
      </c>
      <c r="I38" s="9"/>
      <c r="J38" s="354">
        <v>7.19</v>
      </c>
      <c r="K38" s="355">
        <v>89</v>
      </c>
      <c r="L38" s="4"/>
      <c r="M38" s="50">
        <v>32000000</v>
      </c>
      <c r="N38" s="55" t="s">
        <v>12</v>
      </c>
      <c r="O38" s="354"/>
      <c r="P38" s="355">
        <v>42</v>
      </c>
      <c r="Q38" s="50">
        <f t="shared" si="0"/>
        <v>41695000</v>
      </c>
      <c r="R38" s="55" t="s">
        <v>12</v>
      </c>
    </row>
    <row r="39" spans="2:18" x14ac:dyDescent="0.2">
      <c r="B39" s="64" t="s">
        <v>322</v>
      </c>
      <c r="C39" s="6"/>
      <c r="D39" s="389"/>
      <c r="E39" s="50"/>
      <c r="F39" s="55"/>
      <c r="G39" s="50"/>
      <c r="H39" s="55"/>
      <c r="I39" s="9"/>
      <c r="J39" s="354"/>
      <c r="K39" s="355"/>
      <c r="L39" s="4"/>
      <c r="M39" s="50">
        <v>15000000</v>
      </c>
      <c r="N39" s="55" t="s">
        <v>9</v>
      </c>
      <c r="O39" s="354"/>
      <c r="P39" s="355">
        <v>44</v>
      </c>
      <c r="Q39" s="50">
        <f t="shared" si="0"/>
        <v>15000000</v>
      </c>
      <c r="R39" s="55" t="s">
        <v>9</v>
      </c>
    </row>
    <row r="40" spans="2:18" x14ac:dyDescent="0.2">
      <c r="B40" s="64" t="s">
        <v>169</v>
      </c>
      <c r="C40" s="6"/>
      <c r="D40" s="389"/>
      <c r="E40" s="50">
        <v>1700000</v>
      </c>
      <c r="F40" s="55" t="s">
        <v>9</v>
      </c>
      <c r="G40" s="50"/>
      <c r="H40" s="55"/>
      <c r="I40" s="9"/>
      <c r="J40" s="354"/>
      <c r="K40" s="355">
        <v>93</v>
      </c>
      <c r="L40" s="4"/>
      <c r="M40" s="50"/>
      <c r="N40" s="55"/>
      <c r="O40" s="354"/>
      <c r="P40" s="355"/>
      <c r="Q40" s="50">
        <f t="shared" si="0"/>
        <v>0</v>
      </c>
      <c r="R40" s="55"/>
    </row>
    <row r="41" spans="2:18" x14ac:dyDescent="0.2">
      <c r="B41" s="64" t="s">
        <v>169</v>
      </c>
      <c r="C41" s="6"/>
      <c r="D41" s="389"/>
      <c r="E41" s="50">
        <v>300000</v>
      </c>
      <c r="F41" s="55" t="s">
        <v>12</v>
      </c>
      <c r="G41" s="50"/>
      <c r="H41" s="55"/>
      <c r="I41" s="9"/>
      <c r="J41" s="354"/>
      <c r="K41" s="355">
        <v>93</v>
      </c>
      <c r="L41" s="4"/>
      <c r="M41" s="50"/>
      <c r="N41" s="55"/>
      <c r="O41" s="354"/>
      <c r="P41" s="355"/>
      <c r="Q41" s="50">
        <f t="shared" si="0"/>
        <v>0</v>
      </c>
      <c r="R41" s="55"/>
    </row>
    <row r="42" spans="2:18" x14ac:dyDescent="0.2">
      <c r="B42" s="64" t="s">
        <v>294</v>
      </c>
      <c r="C42" s="6"/>
      <c r="E42" s="50">
        <v>4600000</v>
      </c>
      <c r="F42" s="55" t="s">
        <v>9</v>
      </c>
      <c r="G42" s="50"/>
      <c r="H42" s="55"/>
      <c r="I42" s="9"/>
      <c r="J42" s="354"/>
      <c r="K42" s="355">
        <v>107</v>
      </c>
      <c r="L42" s="4"/>
      <c r="M42" s="50"/>
      <c r="N42" s="55"/>
      <c r="O42" s="354"/>
      <c r="P42" s="355"/>
      <c r="Q42" s="50">
        <f t="shared" si="0"/>
        <v>0</v>
      </c>
      <c r="R42" s="55"/>
    </row>
    <row r="43" spans="2:18" x14ac:dyDescent="0.2">
      <c r="B43" s="375" t="s">
        <v>304</v>
      </c>
      <c r="C43" s="6"/>
      <c r="E43" s="50">
        <v>350000</v>
      </c>
      <c r="F43" s="55" t="s">
        <v>9</v>
      </c>
      <c r="G43" s="50"/>
      <c r="H43" s="55"/>
      <c r="I43" s="4"/>
      <c r="J43" s="373"/>
      <c r="K43" s="374">
        <v>97</v>
      </c>
      <c r="L43" s="4"/>
      <c r="M43" s="50"/>
      <c r="N43" s="55"/>
      <c r="O43" s="373"/>
      <c r="P43" s="374"/>
      <c r="Q43" s="50">
        <f t="shared" si="0"/>
        <v>0</v>
      </c>
      <c r="R43" s="55"/>
    </row>
    <row r="44" spans="2:18" x14ac:dyDescent="0.2">
      <c r="B44" s="375" t="s">
        <v>271</v>
      </c>
      <c r="C44" s="6"/>
      <c r="E44" s="344">
        <v>350000</v>
      </c>
      <c r="F44" s="343" t="s">
        <v>12</v>
      </c>
      <c r="G44" s="344">
        <v>400000</v>
      </c>
      <c r="H44" s="343" t="s">
        <v>12</v>
      </c>
      <c r="I44" s="4"/>
      <c r="J44" s="373">
        <v>7.83</v>
      </c>
      <c r="K44" s="374">
        <v>96</v>
      </c>
      <c r="L44" s="4"/>
      <c r="M44" s="344"/>
      <c r="N44" s="343"/>
      <c r="O44" s="373"/>
      <c r="P44" s="374"/>
      <c r="Q44" s="344">
        <f t="shared" si="0"/>
        <v>400000</v>
      </c>
      <c r="R44" s="343" t="s">
        <v>12</v>
      </c>
    </row>
    <row r="45" spans="2:18" x14ac:dyDescent="0.2">
      <c r="B45" s="375" t="s">
        <v>156</v>
      </c>
      <c r="C45" s="6"/>
      <c r="E45" s="50">
        <v>250000</v>
      </c>
      <c r="F45" s="55" t="s">
        <v>12</v>
      </c>
      <c r="G45" s="50"/>
      <c r="H45" s="55"/>
      <c r="I45" s="4"/>
      <c r="J45" s="373">
        <v>7.22</v>
      </c>
      <c r="K45" s="374">
        <v>116</v>
      </c>
      <c r="L45" s="4"/>
      <c r="M45" s="50">
        <v>250000</v>
      </c>
      <c r="N45" s="55" t="s">
        <v>9</v>
      </c>
      <c r="O45" s="373" t="s">
        <v>347</v>
      </c>
      <c r="P45" s="374">
        <v>61</v>
      </c>
      <c r="Q45" s="50">
        <f t="shared" si="0"/>
        <v>250000</v>
      </c>
      <c r="R45" s="55" t="s">
        <v>9</v>
      </c>
    </row>
    <row r="46" spans="2:18" x14ac:dyDescent="0.2">
      <c r="B46" s="375" t="s">
        <v>320</v>
      </c>
      <c r="C46" s="6"/>
      <c r="E46" s="344"/>
      <c r="F46" s="343"/>
      <c r="G46" s="344"/>
      <c r="H46" s="343"/>
      <c r="I46" s="4"/>
      <c r="J46" s="373"/>
      <c r="K46" s="374"/>
      <c r="L46" s="4"/>
      <c r="M46" s="344">
        <v>32000000</v>
      </c>
      <c r="N46" s="343" t="s">
        <v>12</v>
      </c>
      <c r="O46" s="373"/>
      <c r="P46" s="374">
        <v>41</v>
      </c>
      <c r="Q46" s="344">
        <f t="shared" si="0"/>
        <v>32000000</v>
      </c>
      <c r="R46" s="343" t="s">
        <v>12</v>
      </c>
    </row>
    <row r="47" spans="2:18" x14ac:dyDescent="0.2">
      <c r="B47" s="375" t="s">
        <v>327</v>
      </c>
      <c r="C47" s="6"/>
      <c r="E47" s="344"/>
      <c r="F47" s="343"/>
      <c r="G47" s="344"/>
      <c r="H47" s="343"/>
      <c r="I47" s="4"/>
      <c r="J47" s="373"/>
      <c r="K47" s="374"/>
      <c r="L47" s="4"/>
      <c r="M47" s="344">
        <v>2800000</v>
      </c>
      <c r="N47" s="343" t="s">
        <v>12</v>
      </c>
      <c r="O47" s="373"/>
      <c r="P47" s="374">
        <v>50</v>
      </c>
      <c r="Q47" s="344">
        <f t="shared" si="0"/>
        <v>2800000</v>
      </c>
      <c r="R47" s="343" t="s">
        <v>12</v>
      </c>
    </row>
    <row r="48" spans="2:18" x14ac:dyDescent="0.2">
      <c r="B48" s="375" t="s">
        <v>321</v>
      </c>
      <c r="C48" s="6"/>
      <c r="E48" s="344"/>
      <c r="F48" s="343"/>
      <c r="G48" s="344"/>
      <c r="H48" s="343"/>
      <c r="I48" s="4"/>
      <c r="J48" s="373"/>
      <c r="K48" s="374"/>
      <c r="L48" s="4"/>
      <c r="M48" s="344">
        <v>26068720</v>
      </c>
      <c r="N48" s="343" t="s">
        <v>9</v>
      </c>
      <c r="O48" s="373"/>
      <c r="P48" s="374">
        <v>43</v>
      </c>
      <c r="Q48" s="344">
        <f t="shared" si="0"/>
        <v>26068720</v>
      </c>
      <c r="R48" s="343" t="s">
        <v>9</v>
      </c>
    </row>
    <row r="49" spans="2:18" x14ac:dyDescent="0.2">
      <c r="B49" s="375" t="s">
        <v>325</v>
      </c>
      <c r="C49" s="6"/>
      <c r="E49" s="344"/>
      <c r="F49" s="343"/>
      <c r="G49" s="344"/>
      <c r="H49" s="343"/>
      <c r="I49" s="4"/>
      <c r="J49" s="373"/>
      <c r="K49" s="374"/>
      <c r="L49" s="4"/>
      <c r="M49" s="344">
        <v>3900000</v>
      </c>
      <c r="N49" s="343" t="s">
        <v>12</v>
      </c>
      <c r="O49" s="373">
        <v>7.3</v>
      </c>
      <c r="P49" s="374">
        <v>48</v>
      </c>
      <c r="Q49" s="344">
        <f t="shared" si="0"/>
        <v>3900000</v>
      </c>
      <c r="R49" s="343" t="s">
        <v>12</v>
      </c>
    </row>
    <row r="50" spans="2:18" ht="4.5" customHeight="1" x14ac:dyDescent="0.2">
      <c r="B50" s="65"/>
      <c r="C50" s="63"/>
      <c r="E50" s="51"/>
      <c r="F50" s="59"/>
      <c r="G50" s="51"/>
      <c r="H50" s="59"/>
      <c r="I50" s="506"/>
      <c r="J50" s="356"/>
      <c r="K50" s="357"/>
      <c r="L50" s="4"/>
      <c r="M50" s="51"/>
      <c r="N50" s="59"/>
      <c r="O50" s="356"/>
      <c r="P50" s="357"/>
      <c r="Q50" s="51">
        <f t="shared" si="0"/>
        <v>0</v>
      </c>
      <c r="R50" s="59"/>
    </row>
    <row r="51" spans="2:18" x14ac:dyDescent="0.2">
      <c r="B51" s="73" t="s">
        <v>310</v>
      </c>
      <c r="C51" s="1"/>
      <c r="E51" s="57">
        <f>SUM(E10:E45)</f>
        <v>268246773</v>
      </c>
      <c r="F51" s="127"/>
      <c r="G51" s="57">
        <f>SUM(G10:G45)</f>
        <v>12570000</v>
      </c>
      <c r="H51" s="127"/>
      <c r="I51" s="4"/>
      <c r="J51" s="349"/>
      <c r="K51" s="349"/>
      <c r="L51" s="4"/>
      <c r="M51" s="57">
        <f>SUM(M10:M49)</f>
        <v>235912601</v>
      </c>
      <c r="N51" s="127"/>
      <c r="O51" s="349"/>
      <c r="P51" s="349"/>
      <c r="Q51" s="57">
        <f t="shared" si="0"/>
        <v>248482601</v>
      </c>
      <c r="R51" s="127"/>
    </row>
    <row r="52" spans="2:18" ht="6" customHeight="1" x14ac:dyDescent="0.2">
      <c r="B52" s="7"/>
      <c r="C52" s="1"/>
      <c r="E52" s="3"/>
      <c r="F52" s="4"/>
      <c r="G52" s="3"/>
      <c r="H52" s="4"/>
      <c r="I52" s="4"/>
      <c r="J52" s="349"/>
      <c r="K52" s="349"/>
      <c r="L52" s="4"/>
      <c r="M52" s="3"/>
      <c r="N52" s="4"/>
      <c r="O52" s="349"/>
      <c r="P52" s="349"/>
      <c r="Q52" s="3"/>
      <c r="R52" s="4"/>
    </row>
    <row r="53" spans="2:18" x14ac:dyDescent="0.2">
      <c r="B53" s="5" t="s">
        <v>2</v>
      </c>
      <c r="C53" s="1"/>
      <c r="E53" s="28"/>
      <c r="F53" s="58"/>
      <c r="G53" s="28"/>
      <c r="H53" s="58"/>
      <c r="I53" s="58"/>
      <c r="J53" s="349"/>
      <c r="K53" s="349"/>
      <c r="L53" s="58"/>
      <c r="M53" s="28"/>
      <c r="N53" s="58"/>
      <c r="O53" s="349"/>
      <c r="P53" s="349"/>
      <c r="Q53" s="28"/>
      <c r="R53" s="58"/>
    </row>
    <row r="54" spans="2:18" ht="5.25" customHeight="1" x14ac:dyDescent="0.2">
      <c r="B54" s="66"/>
      <c r="C54" s="60"/>
      <c r="E54" s="120"/>
      <c r="F54" s="169"/>
      <c r="G54" s="120"/>
      <c r="H54" s="169"/>
      <c r="I54" s="509"/>
      <c r="J54" s="358"/>
      <c r="K54" s="359"/>
      <c r="L54" s="58"/>
      <c r="M54" s="120"/>
      <c r="N54" s="169"/>
      <c r="O54" s="358"/>
      <c r="P54" s="359"/>
      <c r="Q54" s="120">
        <f t="shared" ref="Q54:Q77" si="1">M54+G54</f>
        <v>0</v>
      </c>
      <c r="R54" s="169"/>
    </row>
    <row r="55" spans="2:18" x14ac:dyDescent="0.2">
      <c r="B55" s="66" t="s">
        <v>137</v>
      </c>
      <c r="C55" s="1"/>
      <c r="E55" s="367">
        <v>876883</v>
      </c>
      <c r="F55" s="368" t="s">
        <v>9</v>
      </c>
      <c r="G55" s="367"/>
      <c r="H55" s="368"/>
      <c r="I55" s="510"/>
      <c r="J55" s="365"/>
      <c r="K55" s="366">
        <v>94</v>
      </c>
      <c r="L55" s="58"/>
      <c r="M55" s="367">
        <v>-943240</v>
      </c>
      <c r="N55" s="368" t="s">
        <v>9</v>
      </c>
      <c r="O55" s="365"/>
      <c r="P55" s="366"/>
      <c r="Q55" s="367">
        <f t="shared" si="1"/>
        <v>-943240</v>
      </c>
      <c r="R55" s="368" t="s">
        <v>9</v>
      </c>
    </row>
    <row r="56" spans="2:18" ht="14.25" customHeight="1" x14ac:dyDescent="0.2">
      <c r="B56" s="66" t="s">
        <v>152</v>
      </c>
      <c r="C56" s="1"/>
      <c r="E56" s="367">
        <v>-934011</v>
      </c>
      <c r="F56" s="368" t="s">
        <v>9</v>
      </c>
      <c r="G56" s="367"/>
      <c r="H56" s="368"/>
      <c r="I56" s="510"/>
      <c r="J56" s="365"/>
      <c r="K56" s="366">
        <v>88</v>
      </c>
      <c r="L56" s="58"/>
      <c r="M56" s="367"/>
      <c r="N56" s="368"/>
      <c r="O56" s="365"/>
      <c r="P56" s="366"/>
      <c r="Q56" s="367">
        <f t="shared" si="1"/>
        <v>0</v>
      </c>
      <c r="R56" s="368"/>
    </row>
    <row r="57" spans="2:18" x14ac:dyDescent="0.2">
      <c r="B57" s="66" t="s">
        <v>170</v>
      </c>
      <c r="C57" s="1"/>
      <c r="E57" s="367">
        <v>593597</v>
      </c>
      <c r="F57" s="368" t="s">
        <v>9</v>
      </c>
      <c r="G57" s="367"/>
      <c r="H57" s="368"/>
      <c r="I57" s="510"/>
      <c r="J57" s="365"/>
      <c r="K57" s="366">
        <v>95</v>
      </c>
      <c r="L57" s="58"/>
      <c r="M57" s="367"/>
      <c r="N57" s="368"/>
      <c r="O57" s="365"/>
      <c r="P57" s="366"/>
      <c r="Q57" s="367">
        <f t="shared" si="1"/>
        <v>0</v>
      </c>
      <c r="R57" s="368"/>
    </row>
    <row r="58" spans="2:18" ht="12.75" customHeight="1" x14ac:dyDescent="0.2">
      <c r="B58" s="66" t="s">
        <v>68</v>
      </c>
      <c r="C58" s="1"/>
      <c r="D58" s="389"/>
      <c r="E58" s="71">
        <v>250000</v>
      </c>
      <c r="F58" s="129" t="s">
        <v>9</v>
      </c>
      <c r="G58" s="71"/>
      <c r="H58" s="129"/>
      <c r="I58" s="508"/>
      <c r="J58" s="354"/>
      <c r="K58" s="355">
        <v>99</v>
      </c>
      <c r="L58" s="58"/>
      <c r="M58" s="71"/>
      <c r="N58" s="129"/>
      <c r="O58" s="354"/>
      <c r="P58" s="355"/>
      <c r="Q58" s="71">
        <f t="shared" si="1"/>
        <v>0</v>
      </c>
      <c r="R58" s="129"/>
    </row>
    <row r="59" spans="2:18" ht="12.75" customHeight="1" x14ac:dyDescent="0.2">
      <c r="B59" s="66" t="s">
        <v>129</v>
      </c>
      <c r="C59" s="1"/>
      <c r="D59" s="389"/>
      <c r="E59" s="71">
        <v>50000</v>
      </c>
      <c r="F59" s="129" t="s">
        <v>9</v>
      </c>
      <c r="G59" s="71"/>
      <c r="H59" s="129"/>
      <c r="I59" s="508"/>
      <c r="J59" s="354"/>
      <c r="K59" s="355">
        <v>101</v>
      </c>
      <c r="L59" s="58"/>
      <c r="M59" s="71"/>
      <c r="N59" s="129"/>
      <c r="O59" s="354"/>
      <c r="P59" s="355"/>
      <c r="Q59" s="71">
        <f t="shared" si="1"/>
        <v>0</v>
      </c>
      <c r="R59" s="129"/>
    </row>
    <row r="60" spans="2:18" ht="12.75" customHeight="1" x14ac:dyDescent="0.2">
      <c r="B60" s="66" t="s">
        <v>136</v>
      </c>
      <c r="C60" s="1"/>
      <c r="D60" s="389"/>
      <c r="E60" s="71">
        <v>546500</v>
      </c>
      <c r="F60" s="129" t="s">
        <v>9</v>
      </c>
      <c r="G60" s="71"/>
      <c r="H60" s="129"/>
      <c r="I60" s="508"/>
      <c r="J60" s="354">
        <v>7.18</v>
      </c>
      <c r="K60" s="355">
        <v>114</v>
      </c>
      <c r="L60" s="58"/>
      <c r="M60" s="71"/>
      <c r="N60" s="129"/>
      <c r="O60" s="354"/>
      <c r="P60" s="355"/>
      <c r="Q60" s="71">
        <f t="shared" si="1"/>
        <v>0</v>
      </c>
      <c r="R60" s="129"/>
    </row>
    <row r="61" spans="2:18" ht="12.75" customHeight="1" x14ac:dyDescent="0.2">
      <c r="B61" s="66" t="s">
        <v>147</v>
      </c>
      <c r="C61" s="1"/>
      <c r="D61" s="389"/>
      <c r="E61" s="71">
        <v>750000</v>
      </c>
      <c r="F61" s="129" t="s">
        <v>9</v>
      </c>
      <c r="G61" s="71"/>
      <c r="H61" s="129"/>
      <c r="I61" s="508"/>
      <c r="J61" s="354">
        <v>7.9</v>
      </c>
      <c r="K61" s="355">
        <v>92</v>
      </c>
      <c r="L61" s="58"/>
      <c r="M61" s="71"/>
      <c r="N61" s="129"/>
      <c r="O61" s="354"/>
      <c r="P61" s="355"/>
      <c r="Q61" s="71">
        <f t="shared" si="1"/>
        <v>0</v>
      </c>
      <c r="R61" s="129"/>
    </row>
    <row r="62" spans="2:18" ht="12.75" customHeight="1" x14ac:dyDescent="0.2">
      <c r="B62" s="66" t="s">
        <v>132</v>
      </c>
      <c r="C62" s="1"/>
      <c r="D62" s="389"/>
      <c r="E62" s="71">
        <v>2500000</v>
      </c>
      <c r="F62" s="129" t="s">
        <v>12</v>
      </c>
      <c r="G62" s="71"/>
      <c r="H62" s="129"/>
      <c r="I62" s="508"/>
      <c r="J62" s="354">
        <v>7.9</v>
      </c>
      <c r="K62" s="355">
        <v>92</v>
      </c>
      <c r="L62" s="58"/>
      <c r="M62" s="71"/>
      <c r="N62" s="129"/>
      <c r="O62" s="354"/>
      <c r="P62" s="355"/>
      <c r="Q62" s="71">
        <f t="shared" si="1"/>
        <v>0</v>
      </c>
      <c r="R62" s="129"/>
    </row>
    <row r="63" spans="2:18" ht="12.75" customHeight="1" x14ac:dyDescent="0.2">
      <c r="B63" s="66" t="s">
        <v>153</v>
      </c>
      <c r="C63" s="1"/>
      <c r="D63" s="389"/>
      <c r="E63" s="71">
        <v>6500000</v>
      </c>
      <c r="F63" s="129" t="s">
        <v>12</v>
      </c>
      <c r="G63" s="71">
        <v>5500000</v>
      </c>
      <c r="H63" s="129" t="s">
        <v>12</v>
      </c>
      <c r="I63" s="508"/>
      <c r="J63" s="354">
        <v>7.15</v>
      </c>
      <c r="K63" s="355">
        <v>91</v>
      </c>
      <c r="L63" s="58"/>
      <c r="M63" s="71"/>
      <c r="N63" s="129"/>
      <c r="O63" s="354"/>
      <c r="P63" s="355"/>
      <c r="Q63" s="71">
        <f t="shared" si="1"/>
        <v>5500000</v>
      </c>
      <c r="R63" s="129"/>
    </row>
    <row r="64" spans="2:18" ht="12.75" customHeight="1" x14ac:dyDescent="0.2">
      <c r="B64" s="66" t="s">
        <v>266</v>
      </c>
      <c r="C64" s="1"/>
      <c r="E64" s="71">
        <v>880000</v>
      </c>
      <c r="F64" s="129" t="s">
        <v>12</v>
      </c>
      <c r="G64" s="71">
        <v>880000</v>
      </c>
      <c r="H64" s="129" t="s">
        <v>12</v>
      </c>
      <c r="I64" s="508"/>
      <c r="J64" s="354"/>
      <c r="K64" s="355">
        <v>113</v>
      </c>
      <c r="L64" s="58"/>
      <c r="M64" s="71">
        <v>880000</v>
      </c>
      <c r="N64" s="129" t="s">
        <v>9</v>
      </c>
      <c r="O64" s="354"/>
      <c r="P64" s="355"/>
      <c r="Q64" s="71">
        <f t="shared" si="1"/>
        <v>1760000</v>
      </c>
      <c r="R64" s="129" t="s">
        <v>9</v>
      </c>
    </row>
    <row r="65" spans="2:18" ht="12.75" customHeight="1" x14ac:dyDescent="0.2">
      <c r="B65" s="66" t="s">
        <v>131</v>
      </c>
      <c r="C65" s="1"/>
      <c r="E65" s="71">
        <v>100000</v>
      </c>
      <c r="F65" s="129" t="s">
        <v>9</v>
      </c>
      <c r="G65" s="71"/>
      <c r="H65" s="129"/>
      <c r="I65" s="508"/>
      <c r="J65" s="495" t="s">
        <v>312</v>
      </c>
      <c r="K65" s="355">
        <v>113</v>
      </c>
      <c r="L65" s="58"/>
      <c r="M65" s="71"/>
      <c r="N65" s="129"/>
      <c r="O65" s="495"/>
      <c r="P65" s="355"/>
      <c r="Q65" s="71">
        <f t="shared" si="1"/>
        <v>0</v>
      </c>
      <c r="R65" s="129"/>
    </row>
    <row r="66" spans="2:18" ht="12.75" customHeight="1" x14ac:dyDescent="0.2">
      <c r="B66" s="66" t="s">
        <v>135</v>
      </c>
      <c r="C66" s="1"/>
      <c r="D66" s="389"/>
      <c r="E66" s="71">
        <v>300000</v>
      </c>
      <c r="F66" s="129" t="s">
        <v>12</v>
      </c>
      <c r="G66" s="71"/>
      <c r="H66" s="129"/>
      <c r="I66" s="508"/>
      <c r="J66" s="354"/>
      <c r="K66" s="355">
        <v>115</v>
      </c>
      <c r="L66" s="58"/>
      <c r="M66" s="71"/>
      <c r="N66" s="129"/>
      <c r="O66" s="354"/>
      <c r="P66" s="355"/>
      <c r="Q66" s="71">
        <f t="shared" si="1"/>
        <v>0</v>
      </c>
      <c r="R66" s="129"/>
    </row>
    <row r="67" spans="2:18" ht="12.75" customHeight="1" x14ac:dyDescent="0.2">
      <c r="B67" s="66" t="s">
        <v>173</v>
      </c>
      <c r="C67" s="1"/>
      <c r="D67" s="389"/>
      <c r="E67" s="71">
        <v>27500</v>
      </c>
      <c r="F67" s="129" t="s">
        <v>12</v>
      </c>
      <c r="G67" s="71"/>
      <c r="H67" s="129"/>
      <c r="I67" s="508"/>
      <c r="J67" s="354">
        <v>7.44</v>
      </c>
      <c r="K67" s="355">
        <v>118</v>
      </c>
      <c r="L67" s="58"/>
      <c r="M67" s="71"/>
      <c r="N67" s="129"/>
      <c r="O67" s="354"/>
      <c r="P67" s="355"/>
      <c r="Q67" s="71">
        <f t="shared" si="1"/>
        <v>0</v>
      </c>
      <c r="R67" s="129"/>
    </row>
    <row r="68" spans="2:18" ht="12.75" customHeight="1" x14ac:dyDescent="0.2">
      <c r="B68" s="64" t="s">
        <v>309</v>
      </c>
      <c r="C68" s="1"/>
      <c r="D68" s="389"/>
      <c r="E68" s="71">
        <v>330000</v>
      </c>
      <c r="F68" s="129" t="s">
        <v>9</v>
      </c>
      <c r="G68" s="71"/>
      <c r="H68" s="129"/>
      <c r="I68" s="508"/>
      <c r="J68" s="354"/>
      <c r="K68" s="355">
        <v>98</v>
      </c>
      <c r="L68" s="58"/>
      <c r="M68" s="71"/>
      <c r="N68" s="129"/>
      <c r="O68" s="354"/>
      <c r="P68" s="355"/>
      <c r="Q68" s="71">
        <f t="shared" si="1"/>
        <v>0</v>
      </c>
      <c r="R68" s="129"/>
    </row>
    <row r="69" spans="2:18" ht="12.75" customHeight="1" x14ac:dyDescent="0.2">
      <c r="B69" s="52" t="s">
        <v>272</v>
      </c>
      <c r="C69" s="1"/>
      <c r="D69" s="389"/>
      <c r="E69" s="71">
        <v>2225000</v>
      </c>
      <c r="F69" s="129" t="s">
        <v>9</v>
      </c>
      <c r="G69" s="71"/>
      <c r="H69" s="129"/>
      <c r="I69" s="508"/>
      <c r="J69" s="354"/>
      <c r="K69" s="355">
        <v>108</v>
      </c>
      <c r="L69" s="58"/>
      <c r="M69" s="71"/>
      <c r="N69" s="129"/>
      <c r="O69" s="354"/>
      <c r="P69" s="355"/>
      <c r="Q69" s="71">
        <f t="shared" si="1"/>
        <v>0</v>
      </c>
      <c r="R69" s="129"/>
    </row>
    <row r="70" spans="2:18" ht="12.75" customHeight="1" x14ac:dyDescent="0.2">
      <c r="B70" s="52" t="s">
        <v>154</v>
      </c>
      <c r="C70" s="1"/>
      <c r="D70" s="389"/>
      <c r="E70" s="71">
        <v>-450552</v>
      </c>
      <c r="F70" s="129" t="s">
        <v>9</v>
      </c>
      <c r="G70" s="71"/>
      <c r="H70" s="129"/>
      <c r="I70" s="508"/>
      <c r="J70" s="354">
        <v>7.13</v>
      </c>
      <c r="K70" s="355">
        <v>106</v>
      </c>
      <c r="L70" s="58"/>
      <c r="M70" s="71"/>
      <c r="N70" s="129"/>
      <c r="O70" s="354"/>
      <c r="P70" s="355"/>
      <c r="Q70" s="71">
        <f t="shared" si="1"/>
        <v>0</v>
      </c>
      <c r="R70" s="129"/>
    </row>
    <row r="71" spans="2:18" ht="12.75" customHeight="1" x14ac:dyDescent="0.2">
      <c r="B71" s="52" t="s">
        <v>158</v>
      </c>
      <c r="C71" s="1"/>
      <c r="D71" s="389"/>
      <c r="E71" s="71">
        <v>190190</v>
      </c>
      <c r="F71" s="129" t="s">
        <v>9</v>
      </c>
      <c r="G71" s="71"/>
      <c r="H71" s="129"/>
      <c r="I71" s="508"/>
      <c r="J71" s="354"/>
      <c r="K71" s="355">
        <v>100</v>
      </c>
      <c r="L71" s="58"/>
      <c r="M71" s="71"/>
      <c r="N71" s="129"/>
      <c r="O71" s="354"/>
      <c r="P71" s="355"/>
      <c r="Q71" s="71">
        <f t="shared" si="1"/>
        <v>0</v>
      </c>
      <c r="R71" s="129"/>
    </row>
    <row r="72" spans="2:18" ht="12.75" customHeight="1" x14ac:dyDescent="0.2">
      <c r="B72" s="66" t="s">
        <v>171</v>
      </c>
      <c r="C72" s="1"/>
      <c r="E72" s="82">
        <v>1411256</v>
      </c>
      <c r="F72" s="130" t="s">
        <v>12</v>
      </c>
      <c r="G72" s="82"/>
      <c r="H72" s="130"/>
      <c r="I72" s="511"/>
      <c r="J72" s="354"/>
      <c r="K72" s="355">
        <v>102</v>
      </c>
      <c r="L72" s="58"/>
      <c r="M72" s="82"/>
      <c r="N72" s="130"/>
      <c r="O72" s="354"/>
      <c r="P72" s="355"/>
      <c r="Q72" s="82">
        <f t="shared" si="1"/>
        <v>0</v>
      </c>
      <c r="R72" s="130"/>
    </row>
    <row r="73" spans="2:18" ht="12.75" customHeight="1" x14ac:dyDescent="0.2">
      <c r="B73" s="66" t="s">
        <v>138</v>
      </c>
      <c r="C73" s="1"/>
      <c r="D73" s="389"/>
      <c r="E73" s="82">
        <v>100000</v>
      </c>
      <c r="F73" s="130" t="s">
        <v>12</v>
      </c>
      <c r="G73" s="82"/>
      <c r="H73" s="130"/>
      <c r="I73" s="511"/>
      <c r="J73" s="354">
        <v>7.85</v>
      </c>
      <c r="K73" s="355">
        <v>117</v>
      </c>
      <c r="L73" s="58"/>
      <c r="M73" s="82"/>
      <c r="N73" s="130"/>
      <c r="O73" s="354"/>
      <c r="P73" s="355"/>
      <c r="Q73" s="82">
        <f t="shared" si="1"/>
        <v>0</v>
      </c>
      <c r="R73" s="130"/>
    </row>
    <row r="74" spans="2:18" ht="12.75" customHeight="1" x14ac:dyDescent="0.2">
      <c r="B74" s="254" t="s">
        <v>329</v>
      </c>
      <c r="C74" s="1"/>
      <c r="D74" s="389"/>
      <c r="E74" s="82"/>
      <c r="F74" s="130"/>
      <c r="G74" s="82"/>
      <c r="H74" s="130"/>
      <c r="I74" s="511"/>
      <c r="J74" s="373"/>
      <c r="K74" s="374"/>
      <c r="L74" s="58"/>
      <c r="M74" s="82">
        <v>14000000</v>
      </c>
      <c r="N74" s="130" t="s">
        <v>9</v>
      </c>
      <c r="O74" s="373"/>
      <c r="P74" s="374">
        <v>55</v>
      </c>
      <c r="Q74" s="82">
        <f t="shared" si="1"/>
        <v>14000000</v>
      </c>
      <c r="R74" s="130" t="s">
        <v>9</v>
      </c>
    </row>
    <row r="75" spans="2:18" ht="12.75" customHeight="1" x14ac:dyDescent="0.2">
      <c r="B75" s="254" t="s">
        <v>328</v>
      </c>
      <c r="C75" s="1"/>
      <c r="D75" s="389"/>
      <c r="E75" s="82"/>
      <c r="F75" s="130"/>
      <c r="G75" s="82"/>
      <c r="H75" s="130"/>
      <c r="I75" s="511"/>
      <c r="J75" s="373"/>
      <c r="K75" s="374"/>
      <c r="L75" s="58"/>
      <c r="M75" s="82">
        <v>600000</v>
      </c>
      <c r="N75" s="130" t="s">
        <v>12</v>
      </c>
      <c r="O75" s="373"/>
      <c r="P75" s="374"/>
      <c r="Q75" s="82">
        <f t="shared" si="1"/>
        <v>600000</v>
      </c>
      <c r="R75" s="130" t="s">
        <v>12</v>
      </c>
    </row>
    <row r="76" spans="2:18" ht="12.75" customHeight="1" x14ac:dyDescent="0.2">
      <c r="B76" s="254" t="s">
        <v>330</v>
      </c>
      <c r="C76" s="1"/>
      <c r="D76" s="389"/>
      <c r="E76" s="82"/>
      <c r="F76" s="130"/>
      <c r="G76" s="82"/>
      <c r="H76" s="130"/>
      <c r="I76" s="511"/>
      <c r="J76" s="373"/>
      <c r="K76" s="374"/>
      <c r="L76" s="58"/>
      <c r="M76" s="82">
        <v>260000</v>
      </c>
      <c r="N76" s="130" t="s">
        <v>9</v>
      </c>
      <c r="O76" s="373"/>
      <c r="P76" s="374">
        <v>56</v>
      </c>
      <c r="Q76" s="82">
        <f t="shared" si="1"/>
        <v>260000</v>
      </c>
      <c r="R76" s="130" t="s">
        <v>9</v>
      </c>
    </row>
    <row r="77" spans="2:18" ht="12.75" customHeight="1" x14ac:dyDescent="0.2">
      <c r="B77" s="254" t="s">
        <v>331</v>
      </c>
      <c r="C77" s="1"/>
      <c r="D77" s="389"/>
      <c r="E77" s="82"/>
      <c r="F77" s="130"/>
      <c r="G77" s="82"/>
      <c r="H77" s="130"/>
      <c r="I77" s="511"/>
      <c r="J77" s="373"/>
      <c r="K77" s="374"/>
      <c r="L77" s="58"/>
      <c r="M77" s="82">
        <v>260000</v>
      </c>
      <c r="N77" s="130" t="s">
        <v>9</v>
      </c>
      <c r="O77" s="373"/>
      <c r="P77" s="374">
        <v>57</v>
      </c>
      <c r="Q77" s="82">
        <f t="shared" si="1"/>
        <v>260000</v>
      </c>
      <c r="R77" s="130" t="s">
        <v>9</v>
      </c>
    </row>
    <row r="78" spans="2:18" ht="6" customHeight="1" x14ac:dyDescent="0.2">
      <c r="B78" s="226"/>
      <c r="C78" s="6"/>
      <c r="E78" s="51"/>
      <c r="F78" s="59"/>
      <c r="G78" s="51"/>
      <c r="H78" s="59"/>
      <c r="I78" s="506"/>
      <c r="J78" s="356"/>
      <c r="K78" s="357"/>
      <c r="L78" s="4"/>
      <c r="M78" s="51"/>
      <c r="N78" s="59"/>
      <c r="O78" s="356"/>
      <c r="P78" s="357"/>
      <c r="Q78" s="51"/>
      <c r="R78" s="59"/>
    </row>
    <row r="79" spans="2:18" ht="12.75" customHeight="1" x14ac:dyDescent="0.2">
      <c r="B79" s="225" t="s">
        <v>3</v>
      </c>
      <c r="C79" s="63"/>
      <c r="E79" s="57">
        <f>SUM(E55:E78)</f>
        <v>16246363</v>
      </c>
      <c r="F79" s="57"/>
      <c r="G79" s="57">
        <f>SUM(G55:G78)</f>
        <v>6380000</v>
      </c>
      <c r="H79" s="170"/>
      <c r="I79" s="3"/>
      <c r="J79" s="349"/>
      <c r="K79" s="349"/>
      <c r="L79" s="4"/>
      <c r="M79" s="57">
        <f>SUM(M54:M78)</f>
        <v>15056760</v>
      </c>
      <c r="N79" s="170"/>
      <c r="O79" s="349"/>
      <c r="P79" s="349"/>
      <c r="Q79" s="57">
        <f>M79+G79</f>
        <v>21436760</v>
      </c>
      <c r="R79" s="170"/>
    </row>
    <row r="80" spans="2:18" ht="5.25" customHeight="1" x14ac:dyDescent="0.2">
      <c r="B80" s="7"/>
      <c r="C80" s="6"/>
      <c r="E80" s="3"/>
      <c r="F80" s="4"/>
      <c r="G80" s="3"/>
      <c r="H80" s="4"/>
      <c r="I80" s="4"/>
      <c r="J80" s="349"/>
      <c r="K80" s="349"/>
      <c r="L80" s="4"/>
      <c r="M80" s="3"/>
      <c r="N80" s="4"/>
      <c r="O80" s="349"/>
      <c r="P80" s="349"/>
      <c r="Q80" s="3"/>
      <c r="R80" s="4"/>
    </row>
    <row r="81" spans="2:18" ht="15.75" customHeight="1" x14ac:dyDescent="0.2">
      <c r="B81" s="8" t="s">
        <v>178</v>
      </c>
      <c r="C81" s="6"/>
      <c r="E81" s="3"/>
      <c r="F81" s="4"/>
      <c r="G81" s="3"/>
      <c r="H81" s="4"/>
      <c r="I81" s="4"/>
      <c r="J81" s="349"/>
      <c r="K81" s="349"/>
      <c r="L81" s="4"/>
      <c r="M81" s="3"/>
      <c r="N81" s="4"/>
      <c r="O81" s="349"/>
      <c r="P81" s="349"/>
      <c r="Q81" s="3"/>
      <c r="R81" s="4"/>
    </row>
    <row r="82" spans="2:18" x14ac:dyDescent="0.2">
      <c r="B82" s="66"/>
      <c r="C82" s="6"/>
      <c r="D82" s="389"/>
      <c r="E82" s="120"/>
      <c r="F82" s="128"/>
      <c r="G82" s="120"/>
      <c r="H82" s="128"/>
      <c r="I82" s="126"/>
      <c r="J82" s="358"/>
      <c r="K82" s="359"/>
      <c r="L82" s="4"/>
      <c r="M82" s="120"/>
      <c r="N82" s="128"/>
      <c r="O82" s="358"/>
      <c r="P82" s="359"/>
      <c r="Q82" s="120">
        <f t="shared" ref="Q82:Q103" si="2">M82+G82</f>
        <v>0</v>
      </c>
      <c r="R82" s="128"/>
    </row>
    <row r="83" spans="2:18" x14ac:dyDescent="0.2">
      <c r="B83" s="66" t="s">
        <v>174</v>
      </c>
      <c r="C83" s="6"/>
      <c r="D83" s="389"/>
      <c r="E83" s="376">
        <v>2000000</v>
      </c>
      <c r="F83" s="343" t="s">
        <v>12</v>
      </c>
      <c r="G83" s="376"/>
      <c r="H83" s="343"/>
      <c r="I83" s="4"/>
      <c r="J83" s="377">
        <v>7.72</v>
      </c>
      <c r="K83" s="378">
        <v>119</v>
      </c>
      <c r="L83" s="4"/>
      <c r="M83" s="376"/>
      <c r="N83" s="343"/>
      <c r="O83" s="377"/>
      <c r="P83" s="378"/>
      <c r="Q83" s="376">
        <f t="shared" si="2"/>
        <v>0</v>
      </c>
      <c r="R83" s="343"/>
    </row>
    <row r="84" spans="2:18" x14ac:dyDescent="0.2">
      <c r="B84" s="66" t="s">
        <v>175</v>
      </c>
      <c r="C84" s="6"/>
      <c r="D84" s="389"/>
      <c r="E84" s="376">
        <v>500000</v>
      </c>
      <c r="F84" s="343" t="s">
        <v>12</v>
      </c>
      <c r="G84" s="376"/>
      <c r="H84" s="343"/>
      <c r="I84" s="4"/>
      <c r="J84" s="377">
        <v>7.71</v>
      </c>
      <c r="K84" s="378">
        <v>121</v>
      </c>
      <c r="L84" s="4"/>
      <c r="M84" s="376"/>
      <c r="N84" s="343"/>
      <c r="O84" s="377"/>
      <c r="P84" s="378"/>
      <c r="Q84" s="376">
        <f t="shared" si="2"/>
        <v>0</v>
      </c>
      <c r="R84" s="343"/>
    </row>
    <row r="85" spans="2:18" ht="12.75" customHeight="1" x14ac:dyDescent="0.2">
      <c r="B85" s="66" t="s">
        <v>133</v>
      </c>
      <c r="C85" s="1"/>
      <c r="D85" s="389"/>
      <c r="E85" s="71">
        <v>1063000</v>
      </c>
      <c r="F85" s="129" t="s">
        <v>12</v>
      </c>
      <c r="G85" s="71"/>
      <c r="H85" s="129"/>
      <c r="I85" s="508"/>
      <c r="J85" s="354"/>
      <c r="K85" s="355">
        <v>120</v>
      </c>
      <c r="L85" s="58"/>
      <c r="M85" s="71"/>
      <c r="N85" s="129"/>
      <c r="O85" s="354"/>
      <c r="P85" s="355"/>
      <c r="Q85" s="71">
        <f t="shared" si="2"/>
        <v>0</v>
      </c>
      <c r="R85" s="129"/>
    </row>
    <row r="86" spans="2:18" x14ac:dyDescent="0.2">
      <c r="B86" s="66" t="s">
        <v>176</v>
      </c>
      <c r="C86" s="6"/>
      <c r="D86" s="389"/>
      <c r="E86" s="71">
        <v>500000</v>
      </c>
      <c r="F86" s="56" t="s">
        <v>12</v>
      </c>
      <c r="G86" s="71"/>
      <c r="H86" s="56"/>
      <c r="I86" s="4"/>
      <c r="J86" s="377"/>
      <c r="K86" s="378">
        <v>123</v>
      </c>
      <c r="L86" s="4"/>
      <c r="M86" s="71"/>
      <c r="N86" s="56"/>
      <c r="O86" s="377"/>
      <c r="P86" s="378"/>
      <c r="Q86" s="71">
        <f t="shared" si="2"/>
        <v>0</v>
      </c>
      <c r="R86" s="56"/>
    </row>
    <row r="87" spans="2:18" x14ac:dyDescent="0.2">
      <c r="B87" s="66" t="s">
        <v>177</v>
      </c>
      <c r="C87" s="6"/>
      <c r="D87" s="389"/>
      <c r="E87" s="71">
        <v>50000</v>
      </c>
      <c r="F87" s="56" t="s">
        <v>12</v>
      </c>
      <c r="G87" s="71"/>
      <c r="H87" s="56"/>
      <c r="I87" s="4"/>
      <c r="J87" s="377"/>
      <c r="K87" s="378">
        <v>126</v>
      </c>
      <c r="L87" s="4"/>
      <c r="M87" s="71"/>
      <c r="N87" s="56"/>
      <c r="O87" s="377"/>
      <c r="P87" s="378"/>
      <c r="Q87" s="71">
        <f t="shared" si="2"/>
        <v>0</v>
      </c>
      <c r="R87" s="56"/>
    </row>
    <row r="88" spans="2:18" x14ac:dyDescent="0.2">
      <c r="B88" s="66" t="s">
        <v>273</v>
      </c>
      <c r="C88" s="6"/>
      <c r="D88" s="389"/>
      <c r="E88" s="71">
        <v>1500000</v>
      </c>
      <c r="F88" s="56" t="s">
        <v>12</v>
      </c>
      <c r="G88" s="71"/>
      <c r="H88" s="56"/>
      <c r="I88" s="4"/>
      <c r="J88" s="377">
        <v>7.81</v>
      </c>
      <c r="K88" s="378">
        <v>110</v>
      </c>
      <c r="L88" s="4"/>
      <c r="M88" s="71"/>
      <c r="N88" s="56"/>
      <c r="O88" s="377"/>
      <c r="P88" s="378"/>
      <c r="Q88" s="71">
        <f t="shared" si="2"/>
        <v>0</v>
      </c>
      <c r="R88" s="56"/>
    </row>
    <row r="89" spans="2:18" x14ac:dyDescent="0.2">
      <c r="B89" s="66" t="s">
        <v>274</v>
      </c>
      <c r="C89" s="6"/>
      <c r="D89" s="389"/>
      <c r="E89" s="71">
        <v>250000</v>
      </c>
      <c r="F89" s="56" t="s">
        <v>12</v>
      </c>
      <c r="G89" s="71">
        <v>250000</v>
      </c>
      <c r="H89" s="56" t="s">
        <v>12</v>
      </c>
      <c r="I89" s="4"/>
      <c r="J89" s="377"/>
      <c r="K89" s="378">
        <v>124</v>
      </c>
      <c r="L89" s="4"/>
      <c r="M89" s="71"/>
      <c r="N89" s="56"/>
      <c r="O89" s="377"/>
      <c r="P89" s="378"/>
      <c r="Q89" s="71">
        <f t="shared" si="2"/>
        <v>250000</v>
      </c>
      <c r="R89" s="56"/>
    </row>
    <row r="90" spans="2:18" x14ac:dyDescent="0.2">
      <c r="B90" s="66" t="s">
        <v>275</v>
      </c>
      <c r="C90" s="6"/>
      <c r="D90" s="389"/>
      <c r="E90" s="71">
        <v>70000</v>
      </c>
      <c r="F90" s="56" t="s">
        <v>12</v>
      </c>
      <c r="G90" s="71">
        <v>70000</v>
      </c>
      <c r="H90" s="56" t="s">
        <v>12</v>
      </c>
      <c r="I90" s="4"/>
      <c r="J90" s="71"/>
      <c r="K90" s="378">
        <v>125</v>
      </c>
      <c r="L90" s="4"/>
      <c r="M90" s="71"/>
      <c r="N90" s="56"/>
      <c r="O90" s="71"/>
      <c r="P90" s="378"/>
      <c r="Q90" s="71">
        <f t="shared" si="2"/>
        <v>70000</v>
      </c>
      <c r="R90" s="56"/>
    </row>
    <row r="91" spans="2:18" x14ac:dyDescent="0.2">
      <c r="B91" s="66" t="s">
        <v>172</v>
      </c>
      <c r="C91" s="6"/>
      <c r="D91" s="389"/>
      <c r="E91" s="71"/>
      <c r="F91" s="56"/>
      <c r="G91" s="71"/>
      <c r="H91" s="56"/>
      <c r="I91" s="4"/>
      <c r="J91" s="71"/>
      <c r="K91" s="56"/>
      <c r="L91" s="4"/>
      <c r="M91" s="71">
        <v>2500000</v>
      </c>
      <c r="N91" s="56" t="s">
        <v>12</v>
      </c>
      <c r="O91" s="71"/>
      <c r="P91" s="56"/>
      <c r="Q91" s="71">
        <f t="shared" si="2"/>
        <v>2500000</v>
      </c>
      <c r="R91" s="56" t="s">
        <v>12</v>
      </c>
    </row>
    <row r="92" spans="2:18" x14ac:dyDescent="0.2">
      <c r="B92" s="66" t="s">
        <v>332</v>
      </c>
      <c r="C92" s="6"/>
      <c r="D92" s="389"/>
      <c r="E92" s="71"/>
      <c r="F92" s="56"/>
      <c r="G92" s="71"/>
      <c r="H92" s="56"/>
      <c r="I92" s="4"/>
      <c r="J92" s="71"/>
      <c r="K92" s="56"/>
      <c r="L92" s="4"/>
      <c r="M92" s="71">
        <v>1767600</v>
      </c>
      <c r="N92" s="56" t="s">
        <v>12</v>
      </c>
      <c r="O92" s="71"/>
      <c r="P92" s="56"/>
      <c r="Q92" s="71">
        <f t="shared" si="2"/>
        <v>1767600</v>
      </c>
      <c r="R92" s="56" t="s">
        <v>12</v>
      </c>
    </row>
    <row r="93" spans="2:18" x14ac:dyDescent="0.2">
      <c r="B93" s="66" t="s">
        <v>333</v>
      </c>
      <c r="C93" s="6"/>
      <c r="D93" s="389"/>
      <c r="E93" s="71"/>
      <c r="F93" s="56"/>
      <c r="G93" s="71"/>
      <c r="H93" s="56"/>
      <c r="I93" s="4"/>
      <c r="J93" s="71"/>
      <c r="K93" s="56"/>
      <c r="L93" s="4"/>
      <c r="M93" s="71">
        <v>938000</v>
      </c>
      <c r="N93" s="56" t="s">
        <v>12</v>
      </c>
      <c r="O93" s="71"/>
      <c r="P93" s="56"/>
      <c r="Q93" s="71">
        <f t="shared" si="2"/>
        <v>938000</v>
      </c>
      <c r="R93" s="56" t="s">
        <v>12</v>
      </c>
    </row>
    <row r="94" spans="2:18" x14ac:dyDescent="0.2">
      <c r="B94" s="66" t="s">
        <v>334</v>
      </c>
      <c r="C94" s="6"/>
      <c r="D94" s="389"/>
      <c r="E94" s="71"/>
      <c r="F94" s="56"/>
      <c r="G94" s="71"/>
      <c r="H94" s="56"/>
      <c r="I94" s="4"/>
      <c r="J94" s="71"/>
      <c r="K94" s="56"/>
      <c r="L94" s="4"/>
      <c r="M94" s="71">
        <v>732400</v>
      </c>
      <c r="N94" s="56" t="s">
        <v>12</v>
      </c>
      <c r="O94" s="71"/>
      <c r="P94" s="56"/>
      <c r="Q94" s="71">
        <f t="shared" si="2"/>
        <v>732400</v>
      </c>
      <c r="R94" s="56" t="s">
        <v>12</v>
      </c>
    </row>
    <row r="95" spans="2:18" ht="25.5" x14ac:dyDescent="0.2">
      <c r="B95" s="66" t="s">
        <v>335</v>
      </c>
      <c r="C95" s="6"/>
      <c r="D95" s="389"/>
      <c r="E95" s="71"/>
      <c r="F95" s="56"/>
      <c r="G95" s="71"/>
      <c r="H95" s="56"/>
      <c r="I95" s="4"/>
      <c r="J95" s="71"/>
      <c r="K95" s="56"/>
      <c r="L95" s="4"/>
      <c r="M95" s="71">
        <v>500000</v>
      </c>
      <c r="N95" s="56" t="s">
        <v>12</v>
      </c>
      <c r="O95" s="71"/>
      <c r="P95" s="56"/>
      <c r="Q95" s="71">
        <f t="shared" si="2"/>
        <v>500000</v>
      </c>
      <c r="R95" s="56" t="s">
        <v>12</v>
      </c>
    </row>
    <row r="96" spans="2:18" x14ac:dyDescent="0.2">
      <c r="B96" s="66" t="s">
        <v>336</v>
      </c>
      <c r="C96" s="6"/>
      <c r="D96" s="389"/>
      <c r="E96" s="71"/>
      <c r="F96" s="56"/>
      <c r="G96" s="71"/>
      <c r="H96" s="56"/>
      <c r="I96" s="4"/>
      <c r="J96" s="71"/>
      <c r="K96" s="56"/>
      <c r="L96" s="4"/>
      <c r="M96" s="71">
        <v>250000</v>
      </c>
      <c r="N96" s="56" t="s">
        <v>12</v>
      </c>
      <c r="O96" s="71"/>
      <c r="P96" s="56"/>
      <c r="Q96" s="71">
        <f t="shared" si="2"/>
        <v>250000</v>
      </c>
      <c r="R96" s="56" t="s">
        <v>12</v>
      </c>
    </row>
    <row r="97" spans="2:18" x14ac:dyDescent="0.2">
      <c r="B97" s="66" t="s">
        <v>337</v>
      </c>
      <c r="C97" s="6"/>
      <c r="D97" s="389"/>
      <c r="E97" s="71"/>
      <c r="F97" s="56"/>
      <c r="G97" s="71"/>
      <c r="H97" s="56"/>
      <c r="I97" s="4"/>
      <c r="J97" s="71"/>
      <c r="K97" s="56"/>
      <c r="L97" s="4"/>
      <c r="M97" s="71">
        <v>200000</v>
      </c>
      <c r="N97" s="56" t="s">
        <v>12</v>
      </c>
      <c r="O97" s="71"/>
      <c r="P97" s="56"/>
      <c r="Q97" s="71">
        <f t="shared" si="2"/>
        <v>200000</v>
      </c>
      <c r="R97" s="56" t="s">
        <v>12</v>
      </c>
    </row>
    <row r="98" spans="2:18" x14ac:dyDescent="0.2">
      <c r="B98" s="66" t="s">
        <v>338</v>
      </c>
      <c r="C98" s="6"/>
      <c r="D98" s="389"/>
      <c r="E98" s="71"/>
      <c r="F98" s="56"/>
      <c r="G98" s="71"/>
      <c r="H98" s="56"/>
      <c r="I98" s="4"/>
      <c r="J98" s="71"/>
      <c r="K98" s="56"/>
      <c r="L98" s="4"/>
      <c r="M98" s="71">
        <v>160000</v>
      </c>
      <c r="N98" s="56" t="s">
        <v>9</v>
      </c>
      <c r="O98" s="71"/>
      <c r="P98" s="56"/>
      <c r="Q98" s="71">
        <f t="shared" si="2"/>
        <v>160000</v>
      </c>
      <c r="R98" s="56" t="s">
        <v>9</v>
      </c>
    </row>
    <row r="99" spans="2:18" x14ac:dyDescent="0.2">
      <c r="B99" s="66" t="s">
        <v>339</v>
      </c>
      <c r="C99" s="6"/>
      <c r="D99" s="389"/>
      <c r="E99" s="71"/>
      <c r="F99" s="56"/>
      <c r="G99" s="71"/>
      <c r="H99" s="56"/>
      <c r="I99" s="4"/>
      <c r="J99" s="71"/>
      <c r="K99" s="56"/>
      <c r="L99" s="4"/>
      <c r="M99" s="71">
        <v>100000</v>
      </c>
      <c r="N99" s="56" t="s">
        <v>12</v>
      </c>
      <c r="O99" s="71"/>
      <c r="P99" s="56"/>
      <c r="Q99" s="71">
        <f t="shared" si="2"/>
        <v>100000</v>
      </c>
      <c r="R99" s="56" t="s">
        <v>12</v>
      </c>
    </row>
    <row r="100" spans="2:18" x14ac:dyDescent="0.2">
      <c r="B100" s="66" t="s">
        <v>340</v>
      </c>
      <c r="C100" s="6"/>
      <c r="D100" s="389"/>
      <c r="E100" s="71"/>
      <c r="F100" s="56"/>
      <c r="G100" s="71"/>
      <c r="H100" s="56"/>
      <c r="I100" s="4"/>
      <c r="J100" s="71"/>
      <c r="K100" s="56"/>
      <c r="L100" s="4"/>
      <c r="M100" s="71">
        <v>100000</v>
      </c>
      <c r="N100" s="56" t="s">
        <v>12</v>
      </c>
      <c r="O100" s="71"/>
      <c r="P100" s="56"/>
      <c r="Q100" s="71">
        <f t="shared" si="2"/>
        <v>100000</v>
      </c>
      <c r="R100" s="56" t="s">
        <v>12</v>
      </c>
    </row>
    <row r="101" spans="2:18" ht="25.5" x14ac:dyDescent="0.2">
      <c r="B101" s="66" t="s">
        <v>341</v>
      </c>
      <c r="C101" s="6"/>
      <c r="D101" s="389"/>
      <c r="E101" s="71"/>
      <c r="F101" s="56"/>
      <c r="G101" s="71"/>
      <c r="H101" s="56"/>
      <c r="I101" s="4"/>
      <c r="J101" s="71"/>
      <c r="K101" s="56"/>
      <c r="L101" s="4"/>
      <c r="M101" s="71">
        <v>25000</v>
      </c>
      <c r="N101" s="56" t="s">
        <v>12</v>
      </c>
      <c r="O101" s="71"/>
      <c r="P101" s="56"/>
      <c r="Q101" s="71">
        <f t="shared" si="2"/>
        <v>25000</v>
      </c>
      <c r="R101" s="56" t="s">
        <v>12</v>
      </c>
    </row>
    <row r="102" spans="2:18" x14ac:dyDescent="0.2">
      <c r="B102" s="66" t="s">
        <v>157</v>
      </c>
      <c r="C102" s="6"/>
      <c r="E102" s="51">
        <v>500000</v>
      </c>
      <c r="F102" s="59" t="s">
        <v>12</v>
      </c>
      <c r="G102" s="51"/>
      <c r="H102" s="59"/>
      <c r="I102" s="506"/>
      <c r="J102" s="356"/>
      <c r="K102" s="357">
        <v>122</v>
      </c>
      <c r="L102" s="4"/>
      <c r="M102" s="51">
        <v>250000</v>
      </c>
      <c r="N102" s="59" t="s">
        <v>12</v>
      </c>
      <c r="O102" s="356"/>
      <c r="P102" s="357"/>
      <c r="Q102" s="51">
        <f t="shared" si="2"/>
        <v>250000</v>
      </c>
      <c r="R102" s="59" t="s">
        <v>12</v>
      </c>
    </row>
    <row r="103" spans="2:18" ht="7.5" customHeight="1" x14ac:dyDescent="0.2">
      <c r="B103" s="68"/>
      <c r="C103" s="6"/>
      <c r="E103" s="216"/>
      <c r="F103" s="128"/>
      <c r="G103" s="216"/>
      <c r="H103" s="128"/>
      <c r="I103" s="4"/>
      <c r="J103" s="349"/>
      <c r="K103" s="349"/>
      <c r="L103" s="4"/>
      <c r="M103" s="216"/>
      <c r="N103" s="128"/>
      <c r="O103" s="349"/>
      <c r="P103" s="349"/>
      <c r="Q103" s="216">
        <f t="shared" si="2"/>
        <v>0</v>
      </c>
      <c r="R103" s="128"/>
    </row>
    <row r="104" spans="2:18" x14ac:dyDescent="0.2">
      <c r="B104" s="68" t="s">
        <v>4</v>
      </c>
      <c r="C104" s="11"/>
      <c r="E104" s="12">
        <f>SUM(E82:E103)</f>
        <v>6433000</v>
      </c>
      <c r="F104" s="70"/>
      <c r="G104" s="12">
        <f>SUM(G89:G103)</f>
        <v>320000</v>
      </c>
      <c r="H104" s="70"/>
      <c r="I104" s="4"/>
      <c r="J104" s="349"/>
      <c r="K104" s="349"/>
      <c r="L104" s="13"/>
      <c r="M104" s="12">
        <f>SUM(M91:M103)</f>
        <v>7523000</v>
      </c>
      <c r="N104" s="70"/>
      <c r="O104" s="349"/>
      <c r="P104" s="349"/>
      <c r="Q104" s="12">
        <f>SUM(Q82:Q103)</f>
        <v>7843000</v>
      </c>
      <c r="R104" s="70"/>
    </row>
    <row r="105" spans="2:18" ht="6" customHeight="1" x14ac:dyDescent="0.2">
      <c r="B105" s="68"/>
      <c r="C105" s="11"/>
      <c r="E105" s="14"/>
      <c r="F105" s="34"/>
      <c r="G105" s="14"/>
      <c r="H105" s="34"/>
      <c r="I105" s="13"/>
      <c r="J105" s="349"/>
      <c r="K105" s="349"/>
      <c r="L105" s="13"/>
      <c r="M105" s="14"/>
      <c r="N105" s="34"/>
      <c r="O105" s="349"/>
      <c r="P105" s="349"/>
      <c r="Q105" s="14">
        <f>M105+G105</f>
        <v>0</v>
      </c>
      <c r="R105" s="34"/>
    </row>
    <row r="106" spans="2:18" x14ac:dyDescent="0.2">
      <c r="B106" s="68" t="s">
        <v>5</v>
      </c>
      <c r="C106" s="11"/>
      <c r="E106" s="15">
        <f>E104+E79+E51</f>
        <v>290926136</v>
      </c>
      <c r="F106" s="2"/>
      <c r="G106" s="15">
        <f>G104+G79+G51</f>
        <v>19270000</v>
      </c>
      <c r="H106" s="2"/>
      <c r="I106" s="4"/>
      <c r="J106" s="349"/>
      <c r="K106" s="349"/>
      <c r="L106" s="4"/>
      <c r="M106" s="15">
        <f>M104+M79+M51</f>
        <v>258492361</v>
      </c>
      <c r="N106" s="2"/>
      <c r="O106" s="349"/>
      <c r="P106" s="349"/>
      <c r="Q106" s="15">
        <f>Q104+Q79+Q51</f>
        <v>277762361</v>
      </c>
      <c r="R106" s="2"/>
    </row>
    <row r="107" spans="2:18" ht="6.75" customHeight="1" x14ac:dyDescent="0.2">
      <c r="B107" s="68"/>
      <c r="C107" s="1"/>
      <c r="E107" s="10"/>
      <c r="F107" s="2"/>
      <c r="G107" s="10"/>
      <c r="H107" s="2"/>
      <c r="I107" s="4"/>
      <c r="J107" s="349"/>
      <c r="K107" s="349"/>
      <c r="L107" s="4"/>
      <c r="M107" s="10"/>
      <c r="N107" s="2"/>
      <c r="O107" s="349"/>
      <c r="P107" s="349"/>
      <c r="Q107" s="10"/>
      <c r="R107" s="2"/>
    </row>
    <row r="108" spans="2:18" x14ac:dyDescent="0.2">
      <c r="B108" s="67" t="s">
        <v>6</v>
      </c>
      <c r="C108" s="1"/>
      <c r="E108" s="15"/>
      <c r="F108" s="2"/>
      <c r="G108" s="15"/>
      <c r="H108" s="2"/>
      <c r="I108" s="4"/>
      <c r="J108" s="349"/>
      <c r="K108" s="349"/>
      <c r="L108" s="4"/>
      <c r="M108" s="15"/>
      <c r="N108" s="2"/>
      <c r="O108" s="349"/>
      <c r="P108" s="349"/>
      <c r="Q108" s="15">
        <f>M108+G108</f>
        <v>0</v>
      </c>
      <c r="R108" s="2"/>
    </row>
    <row r="109" spans="2:18" ht="6" customHeight="1" x14ac:dyDescent="0.2">
      <c r="B109" s="69"/>
      <c r="C109" s="6"/>
      <c r="E109" s="39"/>
      <c r="F109" s="38"/>
      <c r="G109" s="39"/>
      <c r="H109" s="38"/>
      <c r="I109" s="4"/>
      <c r="J109" s="349"/>
      <c r="K109" s="349"/>
      <c r="L109" s="4"/>
      <c r="M109" s="39"/>
      <c r="N109" s="38"/>
      <c r="O109" s="349"/>
      <c r="P109" s="349"/>
      <c r="Q109" s="39"/>
      <c r="R109" s="38"/>
    </row>
    <row r="110" spans="2:18" ht="8.1" customHeight="1" thickBot="1" x14ac:dyDescent="0.25">
      <c r="B110" s="48"/>
      <c r="C110" s="16"/>
      <c r="E110" s="3"/>
      <c r="F110" s="4"/>
      <c r="G110" s="3"/>
      <c r="H110" s="4"/>
      <c r="I110" s="4"/>
      <c r="J110" s="349"/>
      <c r="K110" s="349"/>
      <c r="L110" s="49"/>
      <c r="M110" s="3"/>
      <c r="N110" s="4"/>
      <c r="O110" s="349"/>
      <c r="P110" s="349"/>
      <c r="Q110" s="3"/>
      <c r="R110" s="4"/>
    </row>
    <row r="111" spans="2:18" ht="17.45" customHeight="1" thickBot="1" x14ac:dyDescent="0.25">
      <c r="B111" s="72" t="s">
        <v>17</v>
      </c>
      <c r="C111" s="16"/>
      <c r="E111" s="3"/>
      <c r="F111" s="4"/>
      <c r="G111" s="3"/>
      <c r="H111" s="4"/>
      <c r="I111" s="4"/>
      <c r="J111" s="349"/>
      <c r="K111" s="349"/>
      <c r="L111" s="49"/>
      <c r="M111" s="3"/>
      <c r="N111" s="4"/>
      <c r="O111" s="349"/>
      <c r="P111" s="349"/>
      <c r="Q111" s="3"/>
      <c r="R111" s="4"/>
    </row>
    <row r="112" spans="2:18" ht="12.75" customHeight="1" x14ac:dyDescent="0.2">
      <c r="B112" s="52" t="s">
        <v>299</v>
      </c>
      <c r="C112" s="16"/>
      <c r="E112" s="45">
        <v>82776979</v>
      </c>
      <c r="F112" s="128" t="s">
        <v>9</v>
      </c>
      <c r="G112" s="45">
        <f>166504825-E112</f>
        <v>83727846</v>
      </c>
      <c r="H112" s="128" t="s">
        <v>9</v>
      </c>
      <c r="I112" s="126"/>
      <c r="J112" s="358" t="s">
        <v>305</v>
      </c>
      <c r="K112" s="359">
        <v>51</v>
      </c>
      <c r="L112" s="4"/>
      <c r="M112" s="45">
        <v>108870326</v>
      </c>
      <c r="N112" s="128" t="s">
        <v>9</v>
      </c>
      <c r="O112" s="358" t="s">
        <v>305</v>
      </c>
      <c r="P112" s="359">
        <v>27</v>
      </c>
      <c r="Q112" s="45">
        <f t="shared" ref="Q112:Q131" si="3">M112+G112</f>
        <v>192598172</v>
      </c>
      <c r="R112" s="128" t="s">
        <v>9</v>
      </c>
    </row>
    <row r="113" spans="2:18" ht="8.25" customHeight="1" x14ac:dyDescent="0.2">
      <c r="B113" s="52"/>
      <c r="C113" s="16"/>
      <c r="E113" s="50"/>
      <c r="F113" s="55"/>
      <c r="G113" s="50"/>
      <c r="H113" s="55"/>
      <c r="I113" s="9"/>
      <c r="J113" s="365"/>
      <c r="K113" s="366"/>
      <c r="L113" s="4"/>
      <c r="M113" s="50"/>
      <c r="N113" s="55"/>
      <c r="O113" s="365"/>
      <c r="P113" s="366"/>
      <c r="Q113" s="50">
        <f t="shared" si="3"/>
        <v>0</v>
      </c>
      <c r="R113" s="55"/>
    </row>
    <row r="114" spans="2:18" ht="12.75" customHeight="1" x14ac:dyDescent="0.2">
      <c r="B114" s="64" t="s">
        <v>314</v>
      </c>
      <c r="C114" s="16"/>
      <c r="E114" s="46">
        <v>15600000</v>
      </c>
      <c r="F114" s="56" t="s">
        <v>9</v>
      </c>
      <c r="G114" s="46"/>
      <c r="H114" s="56"/>
      <c r="I114" s="505"/>
      <c r="J114" s="354" t="s">
        <v>305</v>
      </c>
      <c r="K114" s="355" t="s">
        <v>278</v>
      </c>
      <c r="L114" s="4"/>
      <c r="M114" s="46"/>
      <c r="N114" s="56"/>
      <c r="O114" s="354"/>
      <c r="P114" s="355"/>
      <c r="Q114" s="46">
        <f t="shared" si="3"/>
        <v>0</v>
      </c>
      <c r="R114" s="56"/>
    </row>
    <row r="115" spans="2:18" ht="8.25" customHeight="1" x14ac:dyDescent="0.2">
      <c r="B115" s="64"/>
      <c r="C115" s="16"/>
      <c r="E115" s="46"/>
      <c r="F115" s="56"/>
      <c r="G115" s="46"/>
      <c r="H115" s="56"/>
      <c r="I115" s="505"/>
      <c r="J115" s="354"/>
      <c r="K115" s="355"/>
      <c r="L115" s="4"/>
      <c r="M115" s="46"/>
      <c r="N115" s="56"/>
      <c r="O115" s="354"/>
      <c r="P115" s="355"/>
      <c r="Q115" s="46">
        <f t="shared" si="3"/>
        <v>0</v>
      </c>
      <c r="R115" s="56"/>
    </row>
    <row r="116" spans="2:18" ht="12.75" customHeight="1" x14ac:dyDescent="0.2">
      <c r="B116" s="64" t="s">
        <v>298</v>
      </c>
      <c r="C116" s="16"/>
      <c r="E116" s="46">
        <v>8950813</v>
      </c>
      <c r="F116" s="56" t="s">
        <v>9</v>
      </c>
      <c r="G116" s="46">
        <f>13395390-6697695+4531189-2253118</f>
        <v>8975766</v>
      </c>
      <c r="H116" s="56" t="s">
        <v>9</v>
      </c>
      <c r="I116" s="505"/>
      <c r="J116" s="354" t="s">
        <v>287</v>
      </c>
      <c r="K116" s="355" t="s">
        <v>279</v>
      </c>
      <c r="L116" s="4"/>
      <c r="M116" s="46">
        <f>4162730+2646636</f>
        <v>6809366</v>
      </c>
      <c r="N116" s="56" t="s">
        <v>9</v>
      </c>
      <c r="O116" s="354" t="s">
        <v>286</v>
      </c>
      <c r="P116" s="355" t="s">
        <v>343</v>
      </c>
      <c r="Q116" s="46">
        <f t="shared" si="3"/>
        <v>15785132</v>
      </c>
      <c r="R116" s="56" t="s">
        <v>9</v>
      </c>
    </row>
    <row r="117" spans="2:18" ht="7.5" customHeight="1" x14ac:dyDescent="0.2">
      <c r="B117" s="64"/>
      <c r="C117" s="16"/>
      <c r="E117" s="46"/>
      <c r="F117" s="56"/>
      <c r="G117" s="46"/>
      <c r="H117" s="56"/>
      <c r="I117" s="505"/>
      <c r="J117" s="354"/>
      <c r="K117" s="355"/>
      <c r="L117" s="4"/>
      <c r="M117" s="46"/>
      <c r="N117" s="56"/>
      <c r="O117" s="354"/>
      <c r="P117" s="355"/>
      <c r="Q117" s="46">
        <f t="shared" si="3"/>
        <v>0</v>
      </c>
      <c r="R117" s="56"/>
    </row>
    <row r="118" spans="2:18" ht="12.75" customHeight="1" x14ac:dyDescent="0.2">
      <c r="B118" s="64" t="s">
        <v>148</v>
      </c>
      <c r="C118" s="16"/>
      <c r="E118" s="46">
        <v>28750575</v>
      </c>
      <c r="F118" s="56" t="s">
        <v>9</v>
      </c>
      <c r="G118" s="46">
        <f>43700000-25700000+6101150-3050575</f>
        <v>21050575</v>
      </c>
      <c r="H118" s="56" t="s">
        <v>9</v>
      </c>
      <c r="I118" s="505"/>
      <c r="J118" s="354" t="s">
        <v>290</v>
      </c>
      <c r="K118" s="355" t="s">
        <v>277</v>
      </c>
      <c r="L118" s="4"/>
      <c r="M118" s="46">
        <f>21818207+1867848</f>
        <v>23686055</v>
      </c>
      <c r="N118" s="56" t="s">
        <v>9</v>
      </c>
      <c r="O118" s="354" t="s">
        <v>344</v>
      </c>
      <c r="P118" s="355" t="s">
        <v>345</v>
      </c>
      <c r="Q118" s="46">
        <f t="shared" si="3"/>
        <v>44736630</v>
      </c>
      <c r="R118" s="56" t="s">
        <v>9</v>
      </c>
    </row>
    <row r="119" spans="2:18" ht="12.75" customHeight="1" x14ac:dyDescent="0.2">
      <c r="B119" s="52" t="s">
        <v>306</v>
      </c>
      <c r="C119" s="16"/>
      <c r="E119" s="46">
        <v>31000000</v>
      </c>
      <c r="F119" s="56" t="s">
        <v>9</v>
      </c>
      <c r="G119" s="46">
        <f>123000000-31000000</f>
        <v>92000000</v>
      </c>
      <c r="H119" s="56" t="s">
        <v>9</v>
      </c>
      <c r="I119" s="505"/>
      <c r="J119" s="354"/>
      <c r="K119" s="355">
        <v>53</v>
      </c>
      <c r="L119" s="4"/>
      <c r="M119" s="46"/>
      <c r="N119" s="56"/>
      <c r="O119" s="354"/>
      <c r="P119" s="355"/>
      <c r="Q119" s="46">
        <f t="shared" si="3"/>
        <v>92000000</v>
      </c>
      <c r="R119" s="56"/>
    </row>
    <row r="120" spans="2:18" ht="12.75" customHeight="1" x14ac:dyDescent="0.2">
      <c r="B120" s="64"/>
      <c r="C120" s="16"/>
      <c r="E120" s="46"/>
      <c r="F120" s="56"/>
      <c r="G120" s="46"/>
      <c r="H120" s="56"/>
      <c r="I120" s="505"/>
      <c r="J120" s="354"/>
      <c r="K120" s="355"/>
      <c r="L120" s="4"/>
      <c r="M120" s="46"/>
      <c r="N120" s="56"/>
      <c r="O120" s="354"/>
      <c r="P120" s="355"/>
      <c r="Q120" s="46">
        <f t="shared" si="3"/>
        <v>0</v>
      </c>
      <c r="R120" s="56"/>
    </row>
    <row r="121" spans="2:18" ht="12.75" customHeight="1" x14ac:dyDescent="0.2">
      <c r="B121" s="64" t="s">
        <v>21</v>
      </c>
      <c r="C121" s="16"/>
      <c r="E121" s="227">
        <v>38064621</v>
      </c>
      <c r="F121" s="56" t="s">
        <v>9</v>
      </c>
      <c r="G121" s="227">
        <f>84883805-38064621</f>
        <v>46819184</v>
      </c>
      <c r="H121" s="56" t="s">
        <v>9</v>
      </c>
      <c r="I121" s="505"/>
      <c r="J121" s="354"/>
      <c r="K121" s="355">
        <v>63</v>
      </c>
      <c r="L121" s="4"/>
      <c r="M121" s="227"/>
      <c r="N121" s="56"/>
      <c r="O121" s="354"/>
      <c r="P121" s="355"/>
      <c r="Q121" s="227">
        <f t="shared" si="3"/>
        <v>46819184</v>
      </c>
      <c r="R121" s="56"/>
    </row>
    <row r="122" spans="2:18" ht="12.75" customHeight="1" x14ac:dyDescent="0.2">
      <c r="B122" s="64" t="s">
        <v>307</v>
      </c>
      <c r="C122" s="16"/>
      <c r="E122" s="409">
        <v>42739224</v>
      </c>
      <c r="F122" s="56" t="s">
        <v>12</v>
      </c>
      <c r="G122" s="409">
        <f>65215603-42739224</f>
        <v>22476379</v>
      </c>
      <c r="H122" s="56" t="s">
        <v>12</v>
      </c>
      <c r="I122" s="505"/>
      <c r="J122" s="354"/>
      <c r="K122" s="355">
        <v>63</v>
      </c>
      <c r="L122" s="4"/>
      <c r="M122" s="409">
        <v>20894735</v>
      </c>
      <c r="N122" s="56" t="s">
        <v>12</v>
      </c>
      <c r="O122" s="354"/>
      <c r="P122" s="355"/>
      <c r="Q122" s="409">
        <f t="shared" si="3"/>
        <v>43371114</v>
      </c>
      <c r="R122" s="56" t="s">
        <v>12</v>
      </c>
    </row>
    <row r="123" spans="2:18" ht="12.75" customHeight="1" x14ac:dyDescent="0.2">
      <c r="B123" s="64" t="s">
        <v>24</v>
      </c>
      <c r="C123" s="16"/>
      <c r="E123" s="46">
        <v>107928633</v>
      </c>
      <c r="F123" s="56" t="s">
        <v>9</v>
      </c>
      <c r="G123" s="46">
        <f>167176842-107928633</f>
        <v>59248209</v>
      </c>
      <c r="H123" s="56" t="s">
        <v>9</v>
      </c>
      <c r="I123" s="505"/>
      <c r="J123" s="354"/>
      <c r="K123" s="355">
        <v>65</v>
      </c>
      <c r="L123" s="4"/>
      <c r="M123" s="46"/>
      <c r="N123" s="56"/>
      <c r="O123" s="354"/>
      <c r="P123" s="355"/>
      <c r="Q123" s="46">
        <f t="shared" si="3"/>
        <v>59248209</v>
      </c>
      <c r="R123" s="56"/>
    </row>
    <row r="124" spans="2:18" ht="8.25" customHeight="1" x14ac:dyDescent="0.2">
      <c r="B124" s="52"/>
      <c r="C124" s="16"/>
      <c r="E124" s="46"/>
      <c r="F124" s="56"/>
      <c r="G124" s="46"/>
      <c r="H124" s="56"/>
      <c r="I124" s="505"/>
      <c r="J124" s="354"/>
      <c r="K124" s="355"/>
      <c r="L124" s="4"/>
      <c r="M124" s="46"/>
      <c r="N124" s="56"/>
      <c r="O124" s="354"/>
      <c r="P124" s="355"/>
      <c r="Q124" s="46">
        <f t="shared" si="3"/>
        <v>0</v>
      </c>
      <c r="R124" s="56"/>
    </row>
    <row r="125" spans="2:18" ht="12.75" customHeight="1" x14ac:dyDescent="0.2">
      <c r="B125" s="66" t="s">
        <v>36</v>
      </c>
      <c r="C125" s="60"/>
      <c r="E125" s="71">
        <v>1546656</v>
      </c>
      <c r="F125" s="56" t="s">
        <v>9</v>
      </c>
      <c r="G125" s="71">
        <f>3094597-1546656</f>
        <v>1547941</v>
      </c>
      <c r="H125" s="56" t="s">
        <v>9</v>
      </c>
      <c r="I125" s="505"/>
      <c r="J125" s="354"/>
      <c r="K125" s="355">
        <v>61</v>
      </c>
      <c r="L125" s="58"/>
      <c r="M125" s="71">
        <v>733736</v>
      </c>
      <c r="N125" s="56" t="s">
        <v>9</v>
      </c>
      <c r="O125" s="354"/>
      <c r="P125" s="355">
        <v>33</v>
      </c>
      <c r="Q125" s="71">
        <f t="shared" si="3"/>
        <v>2281677</v>
      </c>
      <c r="R125" s="56" t="s">
        <v>9</v>
      </c>
    </row>
    <row r="126" spans="2:18" ht="12.75" customHeight="1" x14ac:dyDescent="0.2">
      <c r="B126" s="66" t="s">
        <v>270</v>
      </c>
      <c r="C126" s="60"/>
      <c r="E126" s="82">
        <v>305000</v>
      </c>
      <c r="F126" s="74" t="s">
        <v>9</v>
      </c>
      <c r="G126" s="82"/>
      <c r="H126" s="74"/>
      <c r="I126" s="197"/>
      <c r="J126" s="354"/>
      <c r="K126" s="355">
        <v>62</v>
      </c>
      <c r="L126" s="58"/>
      <c r="M126" s="82"/>
      <c r="N126" s="74"/>
      <c r="O126" s="354"/>
      <c r="P126" s="355"/>
      <c r="Q126" s="82">
        <f t="shared" si="3"/>
        <v>0</v>
      </c>
      <c r="R126" s="74"/>
    </row>
    <row r="127" spans="2:18" ht="8.25" customHeight="1" x14ac:dyDescent="0.2">
      <c r="B127" s="66"/>
      <c r="C127" s="60"/>
      <c r="E127" s="82"/>
      <c r="F127" s="74"/>
      <c r="G127" s="82"/>
      <c r="H127" s="74"/>
      <c r="I127" s="197"/>
      <c r="J127" s="354"/>
      <c r="K127" s="355"/>
      <c r="L127" s="58"/>
      <c r="M127" s="82"/>
      <c r="N127" s="74"/>
      <c r="O127" s="354"/>
      <c r="P127" s="355"/>
      <c r="Q127" s="82">
        <f t="shared" si="3"/>
        <v>0</v>
      </c>
      <c r="R127" s="74"/>
    </row>
    <row r="128" spans="2:18" ht="12.75" customHeight="1" x14ac:dyDescent="0.2">
      <c r="B128" s="66" t="s">
        <v>22</v>
      </c>
      <c r="C128" s="60"/>
      <c r="E128" s="82">
        <v>252913</v>
      </c>
      <c r="F128" s="130" t="s">
        <v>9</v>
      </c>
      <c r="G128" s="82">
        <f>559070-252913</f>
        <v>306157</v>
      </c>
      <c r="H128" s="130" t="s">
        <v>9</v>
      </c>
      <c r="I128" s="511"/>
      <c r="J128" s="354"/>
      <c r="K128" s="355">
        <v>64</v>
      </c>
      <c r="L128" s="58"/>
      <c r="M128" s="82"/>
      <c r="N128" s="130"/>
      <c r="O128" s="354"/>
      <c r="P128" s="355"/>
      <c r="Q128" s="82">
        <f t="shared" si="3"/>
        <v>306157</v>
      </c>
      <c r="R128" s="130"/>
    </row>
    <row r="129" spans="2:18" ht="12.75" customHeight="1" x14ac:dyDescent="0.2">
      <c r="B129" s="66" t="s">
        <v>308</v>
      </c>
      <c r="C129" s="60"/>
      <c r="E129" s="82">
        <v>283972</v>
      </c>
      <c r="F129" s="130" t="s">
        <v>12</v>
      </c>
      <c r="G129" s="82">
        <f>412647-283972</f>
        <v>128675</v>
      </c>
      <c r="H129" s="130" t="s">
        <v>12</v>
      </c>
      <c r="I129" s="511"/>
      <c r="J129" s="354"/>
      <c r="K129" s="355">
        <v>64</v>
      </c>
      <c r="L129" s="58"/>
      <c r="M129" s="82">
        <v>141159</v>
      </c>
      <c r="N129" s="130" t="s">
        <v>12</v>
      </c>
      <c r="O129" s="354"/>
      <c r="P129" s="355"/>
      <c r="Q129" s="82">
        <f t="shared" si="3"/>
        <v>269834</v>
      </c>
      <c r="R129" s="130" t="s">
        <v>12</v>
      </c>
    </row>
    <row r="130" spans="2:18" ht="12.75" customHeight="1" x14ac:dyDescent="0.2">
      <c r="B130" s="66" t="s">
        <v>23</v>
      </c>
      <c r="C130" s="60"/>
      <c r="E130" s="82">
        <v>500838</v>
      </c>
      <c r="F130" s="130" t="s">
        <v>9</v>
      </c>
      <c r="G130" s="82">
        <f>774022-500838</f>
        <v>273184</v>
      </c>
      <c r="H130" s="130" t="s">
        <v>9</v>
      </c>
      <c r="I130" s="511"/>
      <c r="J130" s="354"/>
      <c r="K130" s="355">
        <v>66</v>
      </c>
      <c r="L130" s="58"/>
      <c r="M130" s="82"/>
      <c r="N130" s="130"/>
      <c r="O130" s="354"/>
      <c r="P130" s="355"/>
      <c r="Q130" s="82">
        <f t="shared" si="3"/>
        <v>273184</v>
      </c>
      <c r="R130" s="130"/>
    </row>
    <row r="131" spans="2:18" ht="12.75" customHeight="1" x14ac:dyDescent="0.2">
      <c r="B131" s="254" t="s">
        <v>134</v>
      </c>
      <c r="C131" s="1"/>
      <c r="E131" s="71">
        <v>1400000</v>
      </c>
      <c r="F131" s="129" t="s">
        <v>9</v>
      </c>
      <c r="G131" s="71"/>
      <c r="H131" s="129"/>
      <c r="I131" s="511"/>
      <c r="J131" s="354"/>
      <c r="K131" s="355">
        <v>112</v>
      </c>
      <c r="L131" s="58"/>
      <c r="M131" s="71">
        <v>600338</v>
      </c>
      <c r="N131" s="129" t="s">
        <v>9</v>
      </c>
      <c r="O131" s="354"/>
      <c r="P131" s="355">
        <v>34</v>
      </c>
      <c r="Q131" s="71">
        <f t="shared" si="3"/>
        <v>600338</v>
      </c>
      <c r="R131" s="129" t="s">
        <v>9</v>
      </c>
    </row>
    <row r="132" spans="2:18" ht="12.75" customHeight="1" x14ac:dyDescent="0.2">
      <c r="B132" s="254"/>
      <c r="C132" s="1"/>
      <c r="E132" s="376"/>
      <c r="F132" s="503"/>
      <c r="G132" s="376"/>
      <c r="H132" s="503"/>
      <c r="I132" s="58"/>
      <c r="J132" s="354"/>
      <c r="K132" s="355"/>
      <c r="L132" s="58"/>
      <c r="M132" s="376"/>
      <c r="N132" s="503"/>
      <c r="O132" s="354"/>
      <c r="P132" s="355"/>
      <c r="Q132" s="376"/>
      <c r="R132" s="503"/>
    </row>
    <row r="133" spans="2:18" ht="12.75" customHeight="1" x14ac:dyDescent="0.2">
      <c r="B133" s="254" t="s">
        <v>317</v>
      </c>
      <c r="C133" s="1"/>
      <c r="E133" s="376"/>
      <c r="F133" s="503"/>
      <c r="G133" s="376">
        <v>21893073</v>
      </c>
      <c r="H133" s="503" t="s">
        <v>12</v>
      </c>
      <c r="I133" s="58"/>
      <c r="J133" s="354"/>
      <c r="K133" s="355">
        <v>67</v>
      </c>
      <c r="L133" s="58"/>
      <c r="M133" s="376"/>
      <c r="N133" s="503"/>
      <c r="O133" s="354"/>
      <c r="P133" s="355"/>
      <c r="Q133" s="376">
        <f>M133+G133</f>
        <v>21893073</v>
      </c>
      <c r="R133" s="503"/>
    </row>
    <row r="134" spans="2:18" ht="12.75" customHeight="1" x14ac:dyDescent="0.2">
      <c r="B134" s="254" t="s">
        <v>318</v>
      </c>
      <c r="C134" s="1"/>
      <c r="E134" s="376"/>
      <c r="F134" s="503"/>
      <c r="G134" s="376">
        <v>141986</v>
      </c>
      <c r="H134" s="503" t="s">
        <v>12</v>
      </c>
      <c r="I134" s="58"/>
      <c r="J134" s="354"/>
      <c r="K134" s="355">
        <v>68</v>
      </c>
      <c r="L134" s="58"/>
      <c r="M134" s="376"/>
      <c r="N134" s="503"/>
      <c r="O134" s="354"/>
      <c r="P134" s="355"/>
      <c r="Q134" s="376">
        <f>M134+G134</f>
        <v>141986</v>
      </c>
      <c r="R134" s="503"/>
    </row>
    <row r="135" spans="2:18" ht="12.75" customHeight="1" x14ac:dyDescent="0.2">
      <c r="B135" s="254"/>
      <c r="C135" s="1"/>
      <c r="E135" s="376"/>
      <c r="F135" s="503"/>
      <c r="G135" s="376"/>
      <c r="H135" s="503"/>
      <c r="I135" s="58"/>
      <c r="J135" s="356"/>
      <c r="K135" s="357"/>
      <c r="L135" s="58"/>
      <c r="M135" s="376"/>
      <c r="N135" s="503"/>
      <c r="O135" s="356"/>
      <c r="P135" s="357"/>
      <c r="Q135" s="376">
        <f>M135+G135</f>
        <v>0</v>
      </c>
      <c r="R135" s="503"/>
    </row>
    <row r="136" spans="2:18" ht="14.45" customHeight="1" x14ac:dyDescent="0.2">
      <c r="B136" s="67" t="s">
        <v>18</v>
      </c>
      <c r="C136" s="16"/>
      <c r="E136" s="57">
        <f>SUM(E112:E131)</f>
        <v>360100224</v>
      </c>
      <c r="F136" s="127"/>
      <c r="G136" s="57">
        <f>SUM(G112:G134)</f>
        <v>358588975</v>
      </c>
      <c r="H136" s="127"/>
      <c r="I136" s="4"/>
      <c r="J136" s="349"/>
      <c r="K136" s="349"/>
      <c r="L136" s="121"/>
      <c r="M136" s="57">
        <f>SUM(M112:M131)</f>
        <v>161735715</v>
      </c>
      <c r="N136" s="127"/>
      <c r="O136" s="349"/>
      <c r="P136" s="349"/>
      <c r="Q136" s="57">
        <f>M136+G136</f>
        <v>520324690</v>
      </c>
      <c r="R136" s="127"/>
    </row>
    <row r="137" spans="2:18" ht="12.75" customHeight="1" x14ac:dyDescent="0.2">
      <c r="B137" s="7"/>
      <c r="C137" s="16"/>
      <c r="E137" s="3"/>
      <c r="F137" s="4"/>
      <c r="G137" s="3"/>
      <c r="H137" s="4"/>
      <c r="I137" s="4"/>
      <c r="J137" s="349"/>
      <c r="K137" s="349"/>
      <c r="L137" s="121"/>
      <c r="M137" s="3"/>
      <c r="N137" s="4"/>
      <c r="O137" s="349"/>
      <c r="P137" s="349"/>
      <c r="Q137" s="3"/>
      <c r="R137" s="4"/>
    </row>
    <row r="138" spans="2:18" ht="12.75" customHeight="1" x14ac:dyDescent="0.2">
      <c r="B138" s="7"/>
      <c r="C138" s="16"/>
      <c r="D138" s="43"/>
      <c r="E138" s="3"/>
      <c r="F138" s="4"/>
      <c r="G138" s="3"/>
      <c r="H138" s="4"/>
      <c r="I138" s="4"/>
      <c r="J138" s="350"/>
      <c r="K138" s="349"/>
      <c r="L138" s="121"/>
      <c r="M138" s="3"/>
      <c r="N138" s="4"/>
      <c r="O138" s="350"/>
      <c r="P138" s="349"/>
      <c r="Q138" s="3"/>
      <c r="R138" s="4"/>
    </row>
    <row r="139" spans="2:18" x14ac:dyDescent="0.2">
      <c r="B139" s="17" t="s">
        <v>118</v>
      </c>
      <c r="C139" s="1"/>
      <c r="E139" s="3"/>
      <c r="F139" s="4"/>
      <c r="G139" s="3"/>
      <c r="H139" s="4"/>
      <c r="I139" s="4"/>
      <c r="J139" s="351"/>
      <c r="K139" s="349"/>
      <c r="L139" s="4"/>
      <c r="M139" s="3"/>
      <c r="N139" s="4"/>
      <c r="O139" s="351"/>
      <c r="P139" s="349"/>
      <c r="Q139" s="3"/>
      <c r="R139" s="4"/>
    </row>
    <row r="140" spans="2:18" x14ac:dyDescent="0.2">
      <c r="B140" s="212" t="s">
        <v>165</v>
      </c>
      <c r="C140" s="53"/>
      <c r="D140" s="255"/>
      <c r="E140" s="492">
        <v>48748522</v>
      </c>
      <c r="F140" s="494" t="s">
        <v>12</v>
      </c>
      <c r="G140" s="492">
        <v>37850910</v>
      </c>
      <c r="H140" s="494" t="s">
        <v>12</v>
      </c>
      <c r="I140" s="494"/>
      <c r="J140" s="360" t="s">
        <v>311</v>
      </c>
      <c r="K140" s="361">
        <v>127</v>
      </c>
      <c r="L140" s="253"/>
      <c r="M140" s="492"/>
      <c r="N140" s="494"/>
      <c r="O140" s="360">
        <v>7.1</v>
      </c>
      <c r="P140" s="361"/>
      <c r="Q140" s="492">
        <f>M140+G140</f>
        <v>37850910</v>
      </c>
      <c r="R140" s="494"/>
    </row>
    <row r="141" spans="2:18" x14ac:dyDescent="0.2">
      <c r="B141" s="212"/>
      <c r="C141" s="53"/>
      <c r="E141" s="3"/>
      <c r="F141" s="4"/>
      <c r="G141" s="3"/>
      <c r="H141" s="4"/>
      <c r="I141" s="4"/>
      <c r="J141" s="349"/>
      <c r="K141" s="349"/>
      <c r="L141" s="4"/>
      <c r="M141" s="3"/>
      <c r="N141" s="4"/>
      <c r="O141" s="349"/>
      <c r="P141" s="349"/>
      <c r="Q141" s="3"/>
      <c r="R141" s="4"/>
    </row>
    <row r="142" spans="2:18" ht="10.5" customHeight="1" x14ac:dyDescent="0.2">
      <c r="B142" s="212"/>
      <c r="C142" s="53"/>
      <c r="E142" s="3"/>
      <c r="F142" s="4"/>
      <c r="G142" s="3"/>
      <c r="H142" s="4"/>
      <c r="I142" s="4"/>
      <c r="J142" s="349"/>
      <c r="K142" s="349"/>
      <c r="L142" s="4"/>
      <c r="M142" s="3"/>
      <c r="N142" s="4"/>
      <c r="O142" s="349"/>
      <c r="P142" s="349"/>
      <c r="Q142" s="3"/>
      <c r="R142" s="4"/>
    </row>
    <row r="143" spans="2:18" x14ac:dyDescent="0.2">
      <c r="B143" s="94" t="s">
        <v>302</v>
      </c>
      <c r="C143" s="1"/>
      <c r="D143" s="389"/>
      <c r="E143" s="45">
        <v>500000</v>
      </c>
      <c r="F143" s="128" t="s">
        <v>12</v>
      </c>
      <c r="G143" s="45"/>
      <c r="H143" s="128"/>
      <c r="I143" s="126"/>
      <c r="J143" s="358"/>
      <c r="K143" s="359">
        <v>72</v>
      </c>
      <c r="L143" s="4"/>
      <c r="M143" s="45"/>
      <c r="N143" s="128"/>
      <c r="O143" s="358"/>
      <c r="P143" s="359"/>
      <c r="Q143" s="45">
        <f>M143+G143</f>
        <v>0</v>
      </c>
      <c r="R143" s="128"/>
    </row>
    <row r="144" spans="2:18" x14ac:dyDescent="0.2">
      <c r="B144" s="256" t="s">
        <v>303</v>
      </c>
      <c r="C144" s="1"/>
      <c r="D144" s="389"/>
      <c r="E144" s="344">
        <v>18148000</v>
      </c>
      <c r="F144" s="343" t="s">
        <v>12</v>
      </c>
      <c r="G144" s="344"/>
      <c r="H144" s="343"/>
      <c r="I144" s="4"/>
      <c r="J144" s="377">
        <v>7.7</v>
      </c>
      <c r="K144" s="378">
        <v>71</v>
      </c>
      <c r="L144" s="4"/>
      <c r="M144" s="344"/>
      <c r="N144" s="343"/>
      <c r="O144" s="377"/>
      <c r="P144" s="378"/>
      <c r="Q144" s="344">
        <f>M144+G144</f>
        <v>0</v>
      </c>
      <c r="R144" s="343"/>
    </row>
    <row r="145" spans="1:18" x14ac:dyDescent="0.2">
      <c r="B145" s="256" t="s">
        <v>267</v>
      </c>
      <c r="C145" s="1"/>
      <c r="D145" s="389"/>
      <c r="E145" s="344"/>
      <c r="F145" s="343" t="s">
        <v>12</v>
      </c>
      <c r="G145" s="344"/>
      <c r="H145" s="343"/>
      <c r="I145" s="4"/>
      <c r="J145" s="377"/>
      <c r="K145" s="378" t="s">
        <v>280</v>
      </c>
      <c r="L145" s="4"/>
      <c r="M145" s="344"/>
      <c r="N145" s="343"/>
      <c r="O145" s="377"/>
      <c r="P145" s="378"/>
      <c r="Q145" s="344">
        <f>M145+G145</f>
        <v>0</v>
      </c>
      <c r="R145" s="343"/>
    </row>
    <row r="146" spans="1:18" x14ac:dyDescent="0.2">
      <c r="B146" s="66" t="s">
        <v>164</v>
      </c>
      <c r="C146" s="1"/>
      <c r="D146" s="389"/>
      <c r="E146" s="344">
        <v>-1404000</v>
      </c>
      <c r="F146" s="343" t="s">
        <v>12</v>
      </c>
      <c r="G146" s="344"/>
      <c r="H146" s="343"/>
      <c r="I146" s="4"/>
      <c r="J146" s="377"/>
      <c r="K146" s="378">
        <v>111</v>
      </c>
      <c r="L146" s="4"/>
      <c r="M146" s="344"/>
      <c r="N146" s="343"/>
      <c r="O146" s="377"/>
      <c r="P146" s="378"/>
      <c r="Q146" s="344">
        <f>M146+G146</f>
        <v>0</v>
      </c>
      <c r="R146" s="343"/>
    </row>
    <row r="147" spans="1:18" x14ac:dyDescent="0.2">
      <c r="B147" s="254" t="s">
        <v>301</v>
      </c>
      <c r="C147" s="1"/>
      <c r="D147" s="389"/>
      <c r="E147" s="344">
        <v>36000000</v>
      </c>
      <c r="F147" s="343" t="s">
        <v>12</v>
      </c>
      <c r="G147" s="344"/>
      <c r="H147" s="343"/>
      <c r="I147" s="4"/>
      <c r="J147" s="377"/>
      <c r="K147" s="378">
        <v>78</v>
      </c>
      <c r="L147" s="4"/>
      <c r="M147" s="344">
        <v>39800000</v>
      </c>
      <c r="N147" s="343" t="s">
        <v>12</v>
      </c>
      <c r="O147" s="377"/>
      <c r="P147" s="378"/>
      <c r="Q147" s="344">
        <f>M147+G147</f>
        <v>39800000</v>
      </c>
      <c r="R147" s="343" t="s">
        <v>12</v>
      </c>
    </row>
    <row r="148" spans="1:18" x14ac:dyDescent="0.2">
      <c r="B148" s="254" t="s">
        <v>350</v>
      </c>
      <c r="C148" s="1"/>
      <c r="D148" s="389"/>
      <c r="E148" s="344"/>
      <c r="F148" s="343"/>
      <c r="G148" s="344"/>
      <c r="H148" s="343"/>
      <c r="I148" s="4"/>
      <c r="J148" s="377"/>
      <c r="K148" s="378"/>
      <c r="L148" s="4"/>
      <c r="M148" s="344"/>
      <c r="N148" s="343"/>
      <c r="O148" s="377"/>
      <c r="P148" s="378"/>
      <c r="Q148" s="344">
        <v>2800000</v>
      </c>
      <c r="R148" s="343" t="s">
        <v>9</v>
      </c>
    </row>
    <row r="149" spans="1:18" x14ac:dyDescent="0.2">
      <c r="B149" s="95" t="s">
        <v>69</v>
      </c>
      <c r="C149" s="1"/>
      <c r="E149" s="135">
        <v>30000000</v>
      </c>
      <c r="F149" s="74" t="s">
        <v>9</v>
      </c>
      <c r="G149" s="135"/>
      <c r="H149" s="74"/>
      <c r="I149" s="197"/>
      <c r="J149" s="362"/>
      <c r="K149" s="357">
        <v>77</v>
      </c>
      <c r="L149" s="4"/>
      <c r="M149" s="135"/>
      <c r="N149" s="74"/>
      <c r="O149" s="362"/>
      <c r="P149" s="357"/>
      <c r="Q149" s="135">
        <f>M149+G149</f>
        <v>0</v>
      </c>
      <c r="R149" s="74"/>
    </row>
    <row r="150" spans="1:18" x14ac:dyDescent="0.2">
      <c r="B150" s="119" t="s">
        <v>58</v>
      </c>
      <c r="C150" s="1"/>
      <c r="E150" s="370">
        <f>SUM(E143:E149)</f>
        <v>83244000</v>
      </c>
      <c r="F150" s="127"/>
      <c r="G150" s="370">
        <f>SUM(G143:G149)</f>
        <v>0</v>
      </c>
      <c r="H150" s="127"/>
      <c r="I150" s="4"/>
      <c r="J150" s="350"/>
      <c r="K150" s="349"/>
      <c r="L150" s="4"/>
      <c r="M150" s="370">
        <f>SUM(M143:M149)</f>
        <v>39800000</v>
      </c>
      <c r="N150" s="127"/>
      <c r="O150" s="350"/>
      <c r="P150" s="349"/>
      <c r="Q150" s="370">
        <f>M150+G150</f>
        <v>39800000</v>
      </c>
      <c r="R150" s="127"/>
    </row>
    <row r="151" spans="1:18" ht="9.75" customHeight="1" x14ac:dyDescent="0.2">
      <c r="B151" s="48"/>
      <c r="C151" s="16"/>
      <c r="E151" s="3"/>
      <c r="F151" s="4"/>
      <c r="G151" s="3"/>
      <c r="H151" s="4"/>
      <c r="I151" s="4"/>
      <c r="J151" s="349"/>
      <c r="K151" s="350"/>
      <c r="L151" s="49"/>
      <c r="M151" s="3"/>
      <c r="N151" s="4"/>
      <c r="O151" s="349"/>
      <c r="P151" s="350"/>
      <c r="Q151" s="3">
        <f>M151+G151</f>
        <v>0</v>
      </c>
      <c r="R151" s="4"/>
    </row>
    <row r="152" spans="1:18" ht="8.25" customHeight="1" x14ac:dyDescent="0.2">
      <c r="B152" s="18"/>
      <c r="C152" s="6"/>
      <c r="E152" s="19"/>
      <c r="G152" s="19"/>
      <c r="H152" s="388"/>
      <c r="I152" s="388"/>
      <c r="J152" s="349"/>
      <c r="K152" s="349"/>
      <c r="M152" s="19"/>
      <c r="N152" s="388"/>
      <c r="O152" s="349"/>
      <c r="P152" s="349"/>
      <c r="Q152" s="19">
        <f>M152+G152</f>
        <v>0</v>
      </c>
      <c r="R152" s="388"/>
    </row>
    <row r="153" spans="1:18" x14ac:dyDescent="0.2">
      <c r="B153" s="20" t="s">
        <v>15</v>
      </c>
      <c r="C153" s="6"/>
      <c r="E153" s="33">
        <v>0.22889999999999999</v>
      </c>
      <c r="G153" s="33"/>
      <c r="H153" s="388"/>
      <c r="I153" s="388"/>
      <c r="J153" s="489"/>
      <c r="K153" s="489"/>
      <c r="L153" s="369"/>
      <c r="M153" s="33"/>
      <c r="N153" s="388"/>
      <c r="O153" s="489"/>
      <c r="P153" s="489"/>
      <c r="Q153" s="33">
        <v>0.245</v>
      </c>
      <c r="R153" s="388"/>
    </row>
    <row r="154" spans="1:18" x14ac:dyDescent="0.2">
      <c r="B154" s="21" t="s">
        <v>7</v>
      </c>
      <c r="C154" s="22"/>
      <c r="E154" s="32">
        <v>7019</v>
      </c>
      <c r="G154" s="32"/>
      <c r="H154" s="388"/>
      <c r="I154" s="388"/>
      <c r="J154" s="489"/>
      <c r="K154" s="489"/>
      <c r="M154" s="32"/>
      <c r="N154" s="388"/>
      <c r="O154" s="489"/>
      <c r="P154" s="489"/>
      <c r="Q154" s="32">
        <v>7397</v>
      </c>
      <c r="R154" s="388"/>
    </row>
    <row r="155" spans="1:18" ht="7.5" customHeight="1" x14ac:dyDescent="0.2">
      <c r="B155" s="31"/>
      <c r="C155" s="23"/>
      <c r="E155" s="136"/>
      <c r="G155" s="136"/>
      <c r="H155" s="388"/>
      <c r="I155" s="388"/>
      <c r="J155" s="349"/>
      <c r="K155" s="349"/>
      <c r="L155" s="35"/>
      <c r="M155" s="136"/>
      <c r="N155" s="388"/>
      <c r="O155" s="349"/>
      <c r="P155" s="349"/>
      <c r="Q155" s="136"/>
      <c r="R155" s="388"/>
    </row>
    <row r="156" spans="1:18" ht="7.5" customHeight="1" x14ac:dyDescent="0.2">
      <c r="E156" s="261"/>
      <c r="G156" s="261"/>
      <c r="J156" s="349"/>
      <c r="K156" s="349"/>
      <c r="M156" s="261"/>
      <c r="O156" s="349"/>
      <c r="P156" s="349"/>
      <c r="Q156" s="261"/>
    </row>
    <row r="157" spans="1:18" hidden="1" x14ac:dyDescent="0.2">
      <c r="E157" s="261"/>
      <c r="J157" s="349"/>
      <c r="K157" s="349"/>
      <c r="L157" s="4"/>
      <c r="O157" s="349"/>
      <c r="P157" s="349"/>
      <c r="Q157" s="213">
        <f>M157+G157</f>
        <v>0</v>
      </c>
    </row>
    <row r="158" spans="1:18" hidden="1" x14ac:dyDescent="0.2">
      <c r="B158" s="231" t="s">
        <v>62</v>
      </c>
      <c r="E158" s="232"/>
      <c r="F158" s="233"/>
      <c r="J158" s="349"/>
      <c r="K158" s="349"/>
      <c r="L158" s="4"/>
      <c r="O158" s="349"/>
      <c r="P158" s="349"/>
      <c r="Q158" s="213">
        <f>M158+G158</f>
        <v>0</v>
      </c>
    </row>
    <row r="159" spans="1:18" ht="7.5" hidden="1" customHeight="1" x14ac:dyDescent="0.2">
      <c r="E159" s="261"/>
      <c r="J159" s="349"/>
      <c r="K159" s="349"/>
      <c r="L159" s="4"/>
      <c r="O159" s="349"/>
      <c r="P159" s="349"/>
      <c r="Q159" s="213">
        <f>M159+G159</f>
        <v>0</v>
      </c>
    </row>
    <row r="160" spans="1:18" x14ac:dyDescent="0.2">
      <c r="A160" s="389" t="s">
        <v>146</v>
      </c>
      <c r="B160" s="36"/>
      <c r="E160" s="261"/>
      <c r="J160" s="349"/>
      <c r="K160" s="349"/>
      <c r="L160" s="4"/>
      <c r="O160" s="349"/>
      <c r="P160" s="349"/>
      <c r="Q160" s="213"/>
    </row>
    <row r="161" spans="1:17" hidden="1" x14ac:dyDescent="0.2">
      <c r="B161" s="122" t="s">
        <v>33</v>
      </c>
      <c r="E161" s="258"/>
      <c r="F161" s="162"/>
      <c r="J161" s="349"/>
      <c r="K161" s="349"/>
      <c r="L161" s="4"/>
      <c r="O161" s="349"/>
      <c r="P161" s="349"/>
      <c r="Q161" s="213">
        <f t="shared" ref="Q161:Q167" si="4">M161+G161</f>
        <v>0</v>
      </c>
    </row>
    <row r="162" spans="1:17" hidden="1" x14ac:dyDescent="0.2">
      <c r="B162" s="123" t="s">
        <v>34</v>
      </c>
      <c r="E162" s="163"/>
      <c r="F162" s="164"/>
      <c r="J162" s="349"/>
      <c r="K162" s="349"/>
      <c r="L162" s="4"/>
      <c r="O162" s="349"/>
      <c r="P162" s="349"/>
      <c r="Q162" s="213">
        <f t="shared" si="4"/>
        <v>0</v>
      </c>
    </row>
    <row r="163" spans="1:17" hidden="1" x14ac:dyDescent="0.2">
      <c r="B163" s="171" t="s">
        <v>54</v>
      </c>
      <c r="E163" s="219"/>
      <c r="F163" s="222"/>
      <c r="J163" s="349"/>
      <c r="K163" s="349"/>
      <c r="L163" s="4"/>
      <c r="O163" s="349"/>
      <c r="P163" s="349"/>
      <c r="Q163" s="213">
        <f t="shared" si="4"/>
        <v>0</v>
      </c>
    </row>
    <row r="164" spans="1:17" hidden="1" x14ac:dyDescent="0.2">
      <c r="B164" s="171" t="s">
        <v>54</v>
      </c>
      <c r="E164" s="220"/>
      <c r="F164" s="223"/>
      <c r="J164" s="349"/>
      <c r="K164" s="349"/>
      <c r="L164" s="4"/>
      <c r="O164" s="349"/>
      <c r="P164" s="349"/>
      <c r="Q164" s="213">
        <f t="shared" si="4"/>
        <v>0</v>
      </c>
    </row>
    <row r="165" spans="1:17" hidden="1" x14ac:dyDescent="0.2">
      <c r="B165" s="171" t="s">
        <v>56</v>
      </c>
      <c r="E165" s="220">
        <v>500000</v>
      </c>
      <c r="F165" s="223"/>
      <c r="J165" s="349"/>
      <c r="K165" s="349"/>
      <c r="L165" s="4"/>
      <c r="O165" s="349"/>
      <c r="P165" s="349"/>
      <c r="Q165" s="213">
        <f t="shared" si="4"/>
        <v>0</v>
      </c>
    </row>
    <row r="166" spans="1:17" hidden="1" x14ac:dyDescent="0.2">
      <c r="B166" s="217" t="s">
        <v>57</v>
      </c>
      <c r="E166" s="220">
        <v>1881861</v>
      </c>
      <c r="F166" s="223"/>
      <c r="J166" s="349"/>
      <c r="K166" s="349"/>
      <c r="L166" s="4"/>
      <c r="O166" s="349"/>
      <c r="P166" s="349"/>
      <c r="Q166" s="213">
        <f t="shared" si="4"/>
        <v>0</v>
      </c>
    </row>
    <row r="167" spans="1:17" hidden="1" x14ac:dyDescent="0.2">
      <c r="B167" s="124"/>
      <c r="C167" s="125"/>
      <c r="E167" s="221"/>
      <c r="F167" s="224"/>
      <c r="J167" s="349"/>
      <c r="K167" s="349"/>
      <c r="L167" s="4"/>
      <c r="O167" s="349"/>
      <c r="P167" s="349"/>
      <c r="Q167" s="213">
        <f t="shared" si="4"/>
        <v>0</v>
      </c>
    </row>
    <row r="168" spans="1:17" ht="5.25" customHeight="1" x14ac:dyDescent="0.2">
      <c r="J168" s="349"/>
      <c r="K168" s="349"/>
      <c r="O168" s="349"/>
      <c r="P168" s="349"/>
      <c r="Q168" s="213"/>
    </row>
    <row r="169" spans="1:17" x14ac:dyDescent="0.2">
      <c r="A169" s="408"/>
      <c r="B169" s="389" t="s">
        <v>163</v>
      </c>
      <c r="J169" s="349"/>
      <c r="K169" s="349"/>
      <c r="O169" s="349"/>
      <c r="P169" s="349"/>
      <c r="Q169" s="213"/>
    </row>
    <row r="170" spans="1:17" x14ac:dyDescent="0.2">
      <c r="A170" s="369"/>
      <c r="B170" s="468" t="s">
        <v>349</v>
      </c>
      <c r="J170" s="349"/>
      <c r="K170" s="349"/>
      <c r="O170" s="349"/>
      <c r="P170" s="349"/>
      <c r="Q170" s="213"/>
    </row>
    <row r="171" spans="1:17" x14ac:dyDescent="0.2">
      <c r="B171" s="30"/>
      <c r="J171" s="349"/>
      <c r="K171" s="349"/>
      <c r="O171" s="349"/>
      <c r="P171" s="349"/>
      <c r="Q171" s="213"/>
    </row>
    <row r="172" spans="1:17" x14ac:dyDescent="0.2">
      <c r="C172" s="341"/>
      <c r="J172" s="349"/>
      <c r="K172" s="349"/>
      <c r="O172" s="349"/>
      <c r="P172" s="349"/>
      <c r="Q172" s="43"/>
    </row>
    <row r="173" spans="1:17" x14ac:dyDescent="0.2">
      <c r="B173" s="341"/>
      <c r="C173" s="341"/>
      <c r="F173" s="349"/>
      <c r="J173" s="349"/>
      <c r="O173" s="349"/>
      <c r="Q173" s="43"/>
    </row>
    <row r="174" spans="1:17" x14ac:dyDescent="0.2">
      <c r="B174" s="379"/>
      <c r="F174" s="349"/>
      <c r="J174" s="349"/>
      <c r="O174" s="349"/>
      <c r="Q174" s="43"/>
    </row>
    <row r="175" spans="1:17" x14ac:dyDescent="0.2">
      <c r="B175" s="379"/>
      <c r="D175" s="342"/>
      <c r="E175" s="342"/>
      <c r="F175" s="342"/>
      <c r="J175" s="342"/>
      <c r="O175" s="342"/>
      <c r="Q175" s="43"/>
    </row>
    <row r="176" spans="1:17" x14ac:dyDescent="0.2">
      <c r="B176" s="379"/>
      <c r="D176" s="342"/>
      <c r="E176" s="342"/>
      <c r="F176" s="342"/>
      <c r="J176" s="342"/>
      <c r="O176" s="342"/>
      <c r="Q176" s="43"/>
    </row>
    <row r="177" spans="2:17" x14ac:dyDescent="0.2">
      <c r="B177" s="379"/>
      <c r="D177" s="342"/>
      <c r="E177" s="342"/>
      <c r="F177" s="342"/>
      <c r="J177" s="342"/>
      <c r="O177" s="342"/>
      <c r="Q177" s="43"/>
    </row>
    <row r="178" spans="2:17" x14ac:dyDescent="0.2">
      <c r="B178" s="379"/>
      <c r="C178" s="341"/>
      <c r="D178" s="342"/>
      <c r="E178" s="342"/>
      <c r="F178" s="342"/>
      <c r="J178" s="342"/>
      <c r="O178" s="342"/>
      <c r="Q178" s="43"/>
    </row>
    <row r="179" spans="2:17" x14ac:dyDescent="0.2">
      <c r="B179" s="379"/>
      <c r="D179" s="342"/>
      <c r="E179" s="342"/>
      <c r="F179" s="342"/>
      <c r="J179" s="342"/>
      <c r="O179" s="342"/>
    </row>
    <row r="180" spans="2:17" x14ac:dyDescent="0.2">
      <c r="B180" s="379"/>
      <c r="D180" s="342"/>
      <c r="E180" s="342"/>
      <c r="F180" s="342"/>
      <c r="J180" s="342"/>
      <c r="O180" s="342"/>
    </row>
    <row r="181" spans="2:17" x14ac:dyDescent="0.2">
      <c r="B181" s="379"/>
      <c r="J181" s="349"/>
      <c r="K181" s="349"/>
      <c r="O181" s="349"/>
      <c r="P181" s="349"/>
    </row>
    <row r="182" spans="2:17" x14ac:dyDescent="0.2">
      <c r="B182" s="379"/>
      <c r="J182" s="349"/>
      <c r="K182" s="349"/>
      <c r="O182" s="349"/>
      <c r="P182" s="349"/>
    </row>
    <row r="183" spans="2:17" x14ac:dyDescent="0.2">
      <c r="B183" s="379"/>
      <c r="E183" s="132"/>
      <c r="J183" s="349"/>
      <c r="K183" s="349"/>
      <c r="O183" s="349"/>
      <c r="P183" s="349"/>
    </row>
    <row r="184" spans="2:17" x14ac:dyDescent="0.2">
      <c r="D184" s="132"/>
      <c r="J184" s="349"/>
      <c r="K184" s="349"/>
      <c r="O184" s="349"/>
      <c r="P184" s="349"/>
    </row>
    <row r="185" spans="2:17" x14ac:dyDescent="0.2">
      <c r="D185" s="43"/>
      <c r="J185" s="349"/>
      <c r="K185" s="349"/>
      <c r="O185" s="349"/>
      <c r="P185" s="349"/>
    </row>
    <row r="186" spans="2:17" x14ac:dyDescent="0.2">
      <c r="B186" s="379"/>
      <c r="D186" s="132"/>
      <c r="J186" s="349"/>
      <c r="K186" s="349"/>
      <c r="O186" s="349"/>
      <c r="P186" s="349"/>
    </row>
    <row r="187" spans="2:17" x14ac:dyDescent="0.2">
      <c r="B187" s="379"/>
      <c r="D187" s="132"/>
    </row>
    <row r="188" spans="2:17" x14ac:dyDescent="0.2">
      <c r="B188" s="379"/>
    </row>
    <row r="189" spans="2:17" x14ac:dyDescent="0.2">
      <c r="B189" s="379"/>
    </row>
    <row r="190" spans="2:17" x14ac:dyDescent="0.2">
      <c r="B190" s="379"/>
    </row>
    <row r="191" spans="2:17" x14ac:dyDescent="0.2">
      <c r="B191" s="379"/>
    </row>
    <row r="192" spans="2:17" x14ac:dyDescent="0.2">
      <c r="B192" s="379"/>
    </row>
    <row r="193" spans="2:2" x14ac:dyDescent="0.2">
      <c r="B193" s="379"/>
    </row>
    <row r="194" spans="2:2" x14ac:dyDescent="0.2">
      <c r="B194" s="379"/>
    </row>
    <row r="195" spans="2:2" x14ac:dyDescent="0.2">
      <c r="B195" s="379"/>
    </row>
  </sheetData>
  <mergeCells count="2">
    <mergeCell ref="J3:K3"/>
    <mergeCell ref="O3:P3"/>
  </mergeCells>
  <pageMargins left="0.4" right="0.4" top="0.75" bottom="0.75" header="0.3" footer="0.3"/>
  <pageSetup scale="80" orientation="landscape"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140625" defaultRowHeight="12.75" x14ac:dyDescent="0.2"/>
  <cols>
    <col min="1" max="1" width="9.140625" style="260"/>
    <col min="2" max="2" width="11.140625" style="260" customWidth="1"/>
    <col min="3" max="8" width="9.140625" style="260"/>
    <col min="9" max="9" width="11.5703125" style="260" bestFit="1" customWidth="1"/>
    <col min="10" max="16384" width="9.140625" style="260"/>
  </cols>
  <sheetData>
    <row r="1" spans="1:9" x14ac:dyDescent="0.2">
      <c r="A1" s="262" t="s">
        <v>123</v>
      </c>
      <c r="C1" s="44"/>
      <c r="D1" s="261"/>
      <c r="I1" s="262"/>
    </row>
    <row r="2" spans="1:9" x14ac:dyDescent="0.2">
      <c r="A2" s="262"/>
      <c r="D2" s="261"/>
    </row>
    <row r="3" spans="1:9" x14ac:dyDescent="0.2">
      <c r="A3" s="263" t="s">
        <v>142</v>
      </c>
      <c r="D3" s="363"/>
    </row>
    <row r="4" spans="1:9" x14ac:dyDescent="0.2">
      <c r="A4" s="264"/>
      <c r="D4" s="261"/>
    </row>
    <row r="5" spans="1:9" ht="60" x14ac:dyDescent="0.25">
      <c r="A5" s="105" t="s">
        <v>28</v>
      </c>
      <c r="B5" s="238" t="s">
        <v>140</v>
      </c>
      <c r="C5" s="238" t="s">
        <v>66</v>
      </c>
      <c r="D5" s="105" t="s">
        <v>27</v>
      </c>
      <c r="E5" s="364" t="s">
        <v>143</v>
      </c>
      <c r="F5" s="238" t="s">
        <v>67</v>
      </c>
      <c r="G5" s="238" t="s">
        <v>32</v>
      </c>
    </row>
    <row r="6" spans="1:9" ht="15" x14ac:dyDescent="0.25">
      <c r="A6" s="106">
        <v>0</v>
      </c>
      <c r="B6" s="243">
        <v>35000</v>
      </c>
      <c r="C6" s="108"/>
      <c r="D6" s="242">
        <f>E6-B6</f>
        <v>0</v>
      </c>
      <c r="E6" s="108">
        <v>35000</v>
      </c>
      <c r="F6" s="250"/>
      <c r="G6" s="133"/>
    </row>
    <row r="7" spans="1:9" ht="15" x14ac:dyDescent="0.25">
      <c r="A7" s="109">
        <v>1</v>
      </c>
      <c r="B7" s="244">
        <v>36000</v>
      </c>
      <c r="C7" s="111">
        <f>B7-B6</f>
        <v>1000</v>
      </c>
      <c r="D7" s="241">
        <f>E7-B7</f>
        <v>0</v>
      </c>
      <c r="E7" s="111">
        <v>36000</v>
      </c>
      <c r="F7" s="251">
        <f>E7-B6</f>
        <v>1000</v>
      </c>
      <c r="G7" s="239">
        <f>F7/B6</f>
        <v>2.8571428571428571E-2</v>
      </c>
    </row>
    <row r="8" spans="1:9" ht="15" x14ac:dyDescent="0.25">
      <c r="A8" s="109">
        <v>2</v>
      </c>
      <c r="B8" s="244">
        <v>37000</v>
      </c>
      <c r="C8" s="111">
        <f t="shared" ref="C8:C35" si="0">B8-B7</f>
        <v>1000</v>
      </c>
      <c r="D8" s="241">
        <f t="shared" ref="D8:D35" si="1">E8-B8</f>
        <v>0</v>
      </c>
      <c r="E8" s="111">
        <v>37000</v>
      </c>
      <c r="F8" s="251">
        <f t="shared" ref="F8:F36" si="2">E8-B7</f>
        <v>1000</v>
      </c>
      <c r="G8" s="239">
        <f>F8/B7</f>
        <v>2.7777777777777776E-2</v>
      </c>
    </row>
    <row r="9" spans="1:9" ht="15" x14ac:dyDescent="0.25">
      <c r="A9" s="109">
        <v>3</v>
      </c>
      <c r="B9" s="244">
        <v>38000</v>
      </c>
      <c r="C9" s="111">
        <f t="shared" si="0"/>
        <v>1000</v>
      </c>
      <c r="D9" s="241">
        <f t="shared" si="1"/>
        <v>0</v>
      </c>
      <c r="E9" s="111">
        <v>38000</v>
      </c>
      <c r="F9" s="251">
        <f t="shared" si="2"/>
        <v>1000</v>
      </c>
      <c r="G9" s="239">
        <f t="shared" ref="G9:G36" si="3">F9/B8</f>
        <v>2.7027027027027029E-2</v>
      </c>
    </row>
    <row r="10" spans="1:9" ht="15" x14ac:dyDescent="0.25">
      <c r="A10" s="109">
        <v>4</v>
      </c>
      <c r="B10" s="244">
        <v>39000</v>
      </c>
      <c r="C10" s="111">
        <f t="shared" si="0"/>
        <v>1000</v>
      </c>
      <c r="D10" s="241">
        <f t="shared" si="1"/>
        <v>0</v>
      </c>
      <c r="E10" s="111">
        <v>39000</v>
      </c>
      <c r="F10" s="251">
        <f t="shared" si="2"/>
        <v>1000</v>
      </c>
      <c r="G10" s="239">
        <f t="shared" si="3"/>
        <v>2.6315789473684209E-2</v>
      </c>
    </row>
    <row r="11" spans="1:9" ht="15" x14ac:dyDescent="0.25">
      <c r="A11" s="109">
        <v>5</v>
      </c>
      <c r="B11" s="244">
        <v>40000</v>
      </c>
      <c r="C11" s="111">
        <f t="shared" si="0"/>
        <v>1000</v>
      </c>
      <c r="D11" s="241">
        <f t="shared" si="1"/>
        <v>0</v>
      </c>
      <c r="E11" s="111">
        <v>40000</v>
      </c>
      <c r="F11" s="251">
        <f t="shared" si="2"/>
        <v>1000</v>
      </c>
      <c r="G11" s="239">
        <f t="shared" si="3"/>
        <v>2.564102564102564E-2</v>
      </c>
    </row>
    <row r="12" spans="1:9" ht="15" x14ac:dyDescent="0.25">
      <c r="A12" s="109">
        <v>6</v>
      </c>
      <c r="B12" s="244">
        <v>41000</v>
      </c>
      <c r="C12" s="111">
        <f t="shared" si="0"/>
        <v>1000</v>
      </c>
      <c r="D12" s="241">
        <f t="shared" si="1"/>
        <v>0</v>
      </c>
      <c r="E12" s="111">
        <v>41000</v>
      </c>
      <c r="F12" s="251">
        <f t="shared" si="2"/>
        <v>1000</v>
      </c>
      <c r="G12" s="239">
        <f t="shared" si="3"/>
        <v>2.5000000000000001E-2</v>
      </c>
    </row>
    <row r="13" spans="1:9" ht="15" x14ac:dyDescent="0.25">
      <c r="A13" s="109">
        <v>7</v>
      </c>
      <c r="B13" s="244">
        <v>42000</v>
      </c>
      <c r="C13" s="111">
        <f t="shared" si="0"/>
        <v>1000</v>
      </c>
      <c r="D13" s="241">
        <f t="shared" si="1"/>
        <v>0</v>
      </c>
      <c r="E13" s="111">
        <v>42000</v>
      </c>
      <c r="F13" s="251">
        <f t="shared" si="2"/>
        <v>1000</v>
      </c>
      <c r="G13" s="239">
        <f t="shared" si="3"/>
        <v>2.4390243902439025E-2</v>
      </c>
    </row>
    <row r="14" spans="1:9" ht="15" x14ac:dyDescent="0.25">
      <c r="A14" s="109">
        <v>8</v>
      </c>
      <c r="B14" s="244">
        <v>43000</v>
      </c>
      <c r="C14" s="111">
        <f t="shared" si="0"/>
        <v>1000</v>
      </c>
      <c r="D14" s="241">
        <f t="shared" si="1"/>
        <v>0</v>
      </c>
      <c r="E14" s="111">
        <v>43000</v>
      </c>
      <c r="F14" s="251">
        <f>E14-B13</f>
        <v>1000</v>
      </c>
      <c r="G14" s="239">
        <f t="shared" si="3"/>
        <v>2.3809523809523808E-2</v>
      </c>
    </row>
    <row r="15" spans="1:9" ht="15" x14ac:dyDescent="0.25">
      <c r="A15" s="109">
        <v>9</v>
      </c>
      <c r="B15" s="244">
        <v>44000</v>
      </c>
      <c r="C15" s="111">
        <f t="shared" si="0"/>
        <v>1000</v>
      </c>
      <c r="D15" s="241">
        <f t="shared" si="1"/>
        <v>0</v>
      </c>
      <c r="E15" s="111">
        <v>44000</v>
      </c>
      <c r="F15" s="251">
        <f t="shared" si="2"/>
        <v>1000</v>
      </c>
      <c r="G15" s="239">
        <f t="shared" si="3"/>
        <v>2.3255813953488372E-2</v>
      </c>
    </row>
    <row r="16" spans="1:9" ht="15" x14ac:dyDescent="0.25">
      <c r="A16" s="109">
        <v>10</v>
      </c>
      <c r="B16" s="244">
        <v>45000</v>
      </c>
      <c r="C16" s="111">
        <f t="shared" si="0"/>
        <v>1000</v>
      </c>
      <c r="D16" s="241">
        <f t="shared" si="1"/>
        <v>0</v>
      </c>
      <c r="E16" s="111">
        <v>45000</v>
      </c>
      <c r="F16" s="251">
        <f t="shared" si="2"/>
        <v>1000</v>
      </c>
      <c r="G16" s="239">
        <f t="shared" si="3"/>
        <v>2.2727272727272728E-2</v>
      </c>
    </row>
    <row r="17" spans="1:9" ht="15" x14ac:dyDescent="0.25">
      <c r="A17" s="109">
        <v>11</v>
      </c>
      <c r="B17" s="244">
        <v>46000</v>
      </c>
      <c r="C17" s="111">
        <f t="shared" si="0"/>
        <v>1000</v>
      </c>
      <c r="D17" s="241">
        <f t="shared" si="1"/>
        <v>0</v>
      </c>
      <c r="E17" s="111">
        <v>46000</v>
      </c>
      <c r="F17" s="251">
        <f t="shared" si="2"/>
        <v>1000</v>
      </c>
      <c r="G17" s="239">
        <f t="shared" si="3"/>
        <v>2.2222222222222223E-2</v>
      </c>
    </row>
    <row r="18" spans="1:9" ht="15" x14ac:dyDescent="0.25">
      <c r="A18" s="109">
        <v>12</v>
      </c>
      <c r="B18" s="244">
        <v>47000</v>
      </c>
      <c r="C18" s="111">
        <f t="shared" si="0"/>
        <v>1000</v>
      </c>
      <c r="D18" s="241">
        <f t="shared" si="1"/>
        <v>0</v>
      </c>
      <c r="E18" s="111">
        <v>47000</v>
      </c>
      <c r="F18" s="251">
        <f t="shared" si="2"/>
        <v>1000</v>
      </c>
      <c r="G18" s="239">
        <f t="shared" si="3"/>
        <v>2.1739130434782608E-2</v>
      </c>
    </row>
    <row r="19" spans="1:9" ht="15" x14ac:dyDescent="0.25">
      <c r="A19" s="109">
        <v>13</v>
      </c>
      <c r="B19" s="244">
        <v>48000</v>
      </c>
      <c r="C19" s="111">
        <f t="shared" si="0"/>
        <v>1000</v>
      </c>
      <c r="D19" s="241">
        <f t="shared" si="1"/>
        <v>0</v>
      </c>
      <c r="E19" s="111">
        <v>48000</v>
      </c>
      <c r="F19" s="251">
        <f t="shared" si="2"/>
        <v>1000</v>
      </c>
      <c r="G19" s="239">
        <f t="shared" si="3"/>
        <v>2.1276595744680851E-2</v>
      </c>
    </row>
    <row r="20" spans="1:9" ht="15" x14ac:dyDescent="0.25">
      <c r="A20" s="109">
        <v>14</v>
      </c>
      <c r="B20" s="244">
        <v>49000</v>
      </c>
      <c r="C20" s="111">
        <f t="shared" si="0"/>
        <v>1000</v>
      </c>
      <c r="D20" s="241">
        <f t="shared" si="1"/>
        <v>0</v>
      </c>
      <c r="E20" s="111">
        <v>49000</v>
      </c>
      <c r="F20" s="251">
        <f t="shared" si="2"/>
        <v>1000</v>
      </c>
      <c r="G20" s="239">
        <f t="shared" si="3"/>
        <v>2.0833333333333332E-2</v>
      </c>
    </row>
    <row r="21" spans="1:9" ht="15" x14ac:dyDescent="0.25">
      <c r="A21" s="109">
        <v>15</v>
      </c>
      <c r="B21" s="244">
        <v>50000</v>
      </c>
      <c r="C21" s="111">
        <f t="shared" si="0"/>
        <v>1000</v>
      </c>
      <c r="D21" s="241">
        <f t="shared" si="1"/>
        <v>0</v>
      </c>
      <c r="E21" s="111">
        <v>50000</v>
      </c>
      <c r="F21" s="251">
        <f t="shared" si="2"/>
        <v>1000</v>
      </c>
      <c r="G21" s="239">
        <f t="shared" si="3"/>
        <v>2.0408163265306121E-2</v>
      </c>
    </row>
    <row r="22" spans="1:9" ht="15" x14ac:dyDescent="0.25">
      <c r="A22" s="109">
        <v>16</v>
      </c>
      <c r="B22" s="244">
        <v>50000</v>
      </c>
      <c r="C22" s="111">
        <f t="shared" si="0"/>
        <v>0</v>
      </c>
      <c r="D22" s="241">
        <f t="shared" si="1"/>
        <v>500</v>
      </c>
      <c r="E22" s="111">
        <v>50500</v>
      </c>
      <c r="F22" s="251">
        <f t="shared" si="2"/>
        <v>500</v>
      </c>
      <c r="G22" s="239">
        <f t="shared" si="3"/>
        <v>0.01</v>
      </c>
    </row>
    <row r="23" spans="1:9" ht="15" x14ac:dyDescent="0.25">
      <c r="A23" s="109">
        <v>17</v>
      </c>
      <c r="B23" s="244">
        <v>50000</v>
      </c>
      <c r="C23" s="111">
        <f t="shared" si="0"/>
        <v>0</v>
      </c>
      <c r="D23" s="241">
        <f t="shared" si="1"/>
        <v>500</v>
      </c>
      <c r="E23" s="111">
        <v>50500</v>
      </c>
      <c r="F23" s="251">
        <f t="shared" si="2"/>
        <v>500</v>
      </c>
      <c r="G23" s="239">
        <f t="shared" si="3"/>
        <v>0.01</v>
      </c>
    </row>
    <row r="24" spans="1:9" ht="15" x14ac:dyDescent="0.25">
      <c r="A24" s="109">
        <v>18</v>
      </c>
      <c r="B24" s="244">
        <v>50000</v>
      </c>
      <c r="C24" s="111">
        <f t="shared" si="0"/>
        <v>0</v>
      </c>
      <c r="D24" s="241">
        <f t="shared" si="1"/>
        <v>500</v>
      </c>
      <c r="E24" s="111">
        <v>50500</v>
      </c>
      <c r="F24" s="251">
        <f t="shared" si="2"/>
        <v>500</v>
      </c>
      <c r="G24" s="239">
        <f t="shared" si="3"/>
        <v>0.01</v>
      </c>
    </row>
    <row r="25" spans="1:9" ht="15" x14ac:dyDescent="0.25">
      <c r="A25" s="109">
        <v>19</v>
      </c>
      <c r="B25" s="244">
        <v>50000</v>
      </c>
      <c r="C25" s="111">
        <f t="shared" si="0"/>
        <v>0</v>
      </c>
      <c r="D25" s="241">
        <f t="shared" si="1"/>
        <v>500</v>
      </c>
      <c r="E25" s="111">
        <v>50500</v>
      </c>
      <c r="F25" s="251">
        <f t="shared" si="2"/>
        <v>500</v>
      </c>
      <c r="G25" s="239">
        <f t="shared" si="3"/>
        <v>0.01</v>
      </c>
    </row>
    <row r="26" spans="1:9" ht="15" x14ac:dyDescent="0.25">
      <c r="A26" s="109">
        <v>20</v>
      </c>
      <c r="B26" s="244">
        <v>50000</v>
      </c>
      <c r="C26" s="111">
        <f t="shared" si="0"/>
        <v>0</v>
      </c>
      <c r="D26" s="241">
        <f t="shared" si="1"/>
        <v>500</v>
      </c>
      <c r="E26" s="111">
        <v>50500</v>
      </c>
      <c r="F26" s="251">
        <f t="shared" si="2"/>
        <v>500</v>
      </c>
      <c r="G26" s="239">
        <f t="shared" si="3"/>
        <v>0.01</v>
      </c>
    </row>
    <row r="27" spans="1:9" ht="15" x14ac:dyDescent="0.25">
      <c r="A27" s="109">
        <v>21</v>
      </c>
      <c r="B27" s="244">
        <v>50000</v>
      </c>
      <c r="C27" s="111">
        <f t="shared" si="0"/>
        <v>0</v>
      </c>
      <c r="D27" s="241">
        <f t="shared" si="1"/>
        <v>1500</v>
      </c>
      <c r="E27" s="111">
        <v>51500</v>
      </c>
      <c r="F27" s="251">
        <f t="shared" si="2"/>
        <v>1500</v>
      </c>
      <c r="G27" s="239">
        <f t="shared" si="3"/>
        <v>0.03</v>
      </c>
    </row>
    <row r="28" spans="1:9" ht="15" x14ac:dyDescent="0.25">
      <c r="A28" s="109">
        <v>22</v>
      </c>
      <c r="B28" s="244">
        <v>50000</v>
      </c>
      <c r="C28" s="111">
        <f t="shared" si="0"/>
        <v>0</v>
      </c>
      <c r="D28" s="241">
        <f t="shared" si="1"/>
        <v>1500</v>
      </c>
      <c r="E28" s="111">
        <v>51500</v>
      </c>
      <c r="F28" s="251">
        <f t="shared" si="2"/>
        <v>1500</v>
      </c>
      <c r="G28" s="239">
        <f t="shared" si="3"/>
        <v>0.03</v>
      </c>
    </row>
    <row r="29" spans="1:9" ht="15" x14ac:dyDescent="0.25">
      <c r="A29" s="109">
        <v>23</v>
      </c>
      <c r="B29" s="244">
        <v>50000</v>
      </c>
      <c r="C29" s="111">
        <f t="shared" si="0"/>
        <v>0</v>
      </c>
      <c r="D29" s="241">
        <f t="shared" si="1"/>
        <v>1500</v>
      </c>
      <c r="E29" s="111">
        <v>51500</v>
      </c>
      <c r="F29" s="251">
        <f t="shared" si="2"/>
        <v>1500</v>
      </c>
      <c r="G29" s="239">
        <f t="shared" si="3"/>
        <v>0.03</v>
      </c>
    </row>
    <row r="30" spans="1:9" ht="15" x14ac:dyDescent="0.25">
      <c r="A30" s="109">
        <v>24</v>
      </c>
      <c r="B30" s="244">
        <v>50000</v>
      </c>
      <c r="C30" s="111">
        <f t="shared" si="0"/>
        <v>0</v>
      </c>
      <c r="D30" s="241">
        <f t="shared" si="1"/>
        <v>1500</v>
      </c>
      <c r="E30" s="111">
        <v>51500</v>
      </c>
      <c r="F30" s="251">
        <f t="shared" si="2"/>
        <v>1500</v>
      </c>
      <c r="G30" s="239">
        <f t="shared" si="3"/>
        <v>0.03</v>
      </c>
    </row>
    <row r="31" spans="1:9" ht="15" x14ac:dyDescent="0.25">
      <c r="A31" s="109">
        <v>25</v>
      </c>
      <c r="B31" s="244">
        <v>52000</v>
      </c>
      <c r="C31" s="111">
        <f t="shared" si="0"/>
        <v>2000</v>
      </c>
      <c r="D31" s="241">
        <f t="shared" si="1"/>
        <v>600</v>
      </c>
      <c r="E31" s="111">
        <v>52600</v>
      </c>
      <c r="F31" s="251">
        <f>E31-B30</f>
        <v>2600</v>
      </c>
      <c r="G31" s="239">
        <f>F31/B30</f>
        <v>5.1999999999999998E-2</v>
      </c>
      <c r="I31" s="249"/>
    </row>
    <row r="32" spans="1:9" ht="15" x14ac:dyDescent="0.25">
      <c r="A32" s="109">
        <v>26</v>
      </c>
      <c r="B32" s="244">
        <v>52000</v>
      </c>
      <c r="C32" s="111">
        <f t="shared" si="0"/>
        <v>0</v>
      </c>
      <c r="D32" s="241">
        <f t="shared" si="1"/>
        <v>600</v>
      </c>
      <c r="E32" s="111">
        <v>52600</v>
      </c>
      <c r="F32" s="251">
        <f t="shared" si="2"/>
        <v>600</v>
      </c>
      <c r="G32" s="239">
        <f>F32/B31</f>
        <v>1.1538461538461539E-2</v>
      </c>
    </row>
    <row r="33" spans="1:7" ht="15" x14ac:dyDescent="0.25">
      <c r="A33" s="109">
        <v>27</v>
      </c>
      <c r="B33" s="244">
        <v>52000</v>
      </c>
      <c r="C33" s="111">
        <f t="shared" si="0"/>
        <v>0</v>
      </c>
      <c r="D33" s="241">
        <f t="shared" si="1"/>
        <v>600</v>
      </c>
      <c r="E33" s="111">
        <v>52600</v>
      </c>
      <c r="F33" s="251">
        <f t="shared" si="2"/>
        <v>600</v>
      </c>
      <c r="G33" s="239">
        <f t="shared" si="3"/>
        <v>1.1538461538461539E-2</v>
      </c>
    </row>
    <row r="34" spans="1:7" ht="15" x14ac:dyDescent="0.25">
      <c r="A34" s="109">
        <v>28</v>
      </c>
      <c r="B34" s="244">
        <v>52000</v>
      </c>
      <c r="C34" s="111">
        <f t="shared" si="0"/>
        <v>0</v>
      </c>
      <c r="D34" s="241">
        <f t="shared" si="1"/>
        <v>600</v>
      </c>
      <c r="E34" s="111">
        <v>52600</v>
      </c>
      <c r="F34" s="251">
        <f t="shared" si="2"/>
        <v>600</v>
      </c>
      <c r="G34" s="239">
        <f t="shared" si="3"/>
        <v>1.1538461538461539E-2</v>
      </c>
    </row>
    <row r="35" spans="1:7" ht="15" x14ac:dyDescent="0.25">
      <c r="A35" s="109">
        <v>29</v>
      </c>
      <c r="B35" s="244">
        <v>52000</v>
      </c>
      <c r="C35" s="111">
        <f t="shared" si="0"/>
        <v>0</v>
      </c>
      <c r="D35" s="241">
        <f t="shared" si="1"/>
        <v>600</v>
      </c>
      <c r="E35" s="111">
        <v>52600</v>
      </c>
      <c r="F35" s="251">
        <f t="shared" si="2"/>
        <v>600</v>
      </c>
      <c r="G35" s="239">
        <f t="shared" si="3"/>
        <v>1.1538461538461539E-2</v>
      </c>
    </row>
    <row r="36" spans="1:7" ht="15" x14ac:dyDescent="0.25">
      <c r="A36" s="109">
        <v>30</v>
      </c>
      <c r="B36" s="245">
        <v>52000</v>
      </c>
      <c r="C36" s="116">
        <f>B35-B36</f>
        <v>0</v>
      </c>
      <c r="D36" s="246">
        <f>E36-B36</f>
        <v>600</v>
      </c>
      <c r="E36" s="116">
        <v>52600</v>
      </c>
      <c r="F36" s="252">
        <f t="shared" si="2"/>
        <v>600</v>
      </c>
      <c r="G36" s="240">
        <f t="shared" si="3"/>
        <v>1.1538461538461539E-2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2.75" x14ac:dyDescent="0.2"/>
  <cols>
    <col min="1" max="1" width="5.28515625" style="260" customWidth="1"/>
    <col min="3" max="3" width="4.85546875" customWidth="1"/>
    <col min="4" max="4" width="11.85546875" customWidth="1"/>
    <col min="5" max="6" width="11.140625" customWidth="1"/>
    <col min="7" max="7" width="13.28515625" customWidth="1"/>
    <col min="8" max="8" width="4.42578125" customWidth="1"/>
  </cols>
  <sheetData>
    <row r="1" spans="1:11" s="260" customFormat="1" x14ac:dyDescent="0.2">
      <c r="A1" s="263" t="s">
        <v>144</v>
      </c>
    </row>
    <row r="2" spans="1:11" s="260" customFormat="1" x14ac:dyDescent="0.2">
      <c r="A2" s="263"/>
    </row>
    <row r="3" spans="1:11" ht="18" x14ac:dyDescent="0.25">
      <c r="A3" s="270" t="s">
        <v>110</v>
      </c>
      <c r="C3" s="270"/>
      <c r="D3" s="269"/>
      <c r="E3" s="272"/>
      <c r="F3" s="273"/>
      <c r="G3" s="273"/>
      <c r="I3" s="263"/>
    </row>
    <row r="4" spans="1:11" x14ac:dyDescent="0.2">
      <c r="B4" s="263"/>
    </row>
    <row r="5" spans="1:11" s="260" customFormat="1" x14ac:dyDescent="0.2">
      <c r="B5" s="263" t="s">
        <v>145</v>
      </c>
    </row>
    <row r="6" spans="1:11" s="260" customFormat="1" x14ac:dyDescent="0.2">
      <c r="B6" s="263"/>
      <c r="C6" s="44" t="s">
        <v>90</v>
      </c>
    </row>
    <row r="7" spans="1:11" s="260" customFormat="1" ht="25.5" x14ac:dyDescent="0.2">
      <c r="B7" s="348"/>
      <c r="D7" s="274" t="s">
        <v>74</v>
      </c>
      <c r="E7" s="274" t="s">
        <v>75</v>
      </c>
      <c r="F7" s="271" t="s">
        <v>76</v>
      </c>
      <c r="G7" s="275" t="s">
        <v>77</v>
      </c>
      <c r="I7" s="612" t="s">
        <v>109</v>
      </c>
      <c r="J7" s="613" t="s">
        <v>89</v>
      </c>
    </row>
    <row r="8" spans="1:11" s="260" customFormat="1" x14ac:dyDescent="0.2">
      <c r="D8" s="276" t="s">
        <v>82</v>
      </c>
      <c r="E8" s="320">
        <v>68125</v>
      </c>
      <c r="F8" s="320">
        <v>74938</v>
      </c>
      <c r="G8" s="320">
        <v>81750</v>
      </c>
      <c r="I8" s="329" t="s">
        <v>84</v>
      </c>
      <c r="J8" s="330">
        <v>15000</v>
      </c>
      <c r="K8" s="263"/>
    </row>
    <row r="9" spans="1:11" s="260" customFormat="1" x14ac:dyDescent="0.2">
      <c r="D9" s="276" t="s">
        <v>83</v>
      </c>
      <c r="E9" s="320">
        <v>71531</v>
      </c>
      <c r="F9" s="320">
        <v>78684</v>
      </c>
      <c r="G9" s="320">
        <v>85837</v>
      </c>
      <c r="I9" s="329" t="s">
        <v>85</v>
      </c>
      <c r="J9" s="330">
        <v>10000</v>
      </c>
      <c r="K9" s="77"/>
    </row>
    <row r="10" spans="1:11" s="260" customFormat="1" x14ac:dyDescent="0.2">
      <c r="D10" s="276" t="s">
        <v>78</v>
      </c>
      <c r="E10" s="320">
        <v>74938</v>
      </c>
      <c r="F10" s="320">
        <v>82432</v>
      </c>
      <c r="G10" s="320">
        <v>89926</v>
      </c>
      <c r="I10" s="329" t="s">
        <v>86</v>
      </c>
      <c r="J10" s="330">
        <v>5000</v>
      </c>
      <c r="K10" s="77"/>
    </row>
    <row r="11" spans="1:11" s="260" customFormat="1" x14ac:dyDescent="0.2">
      <c r="D11" s="276" t="s">
        <v>79</v>
      </c>
      <c r="E11" s="320">
        <v>78344</v>
      </c>
      <c r="F11" s="320">
        <v>86178</v>
      </c>
      <c r="G11" s="320">
        <v>94013</v>
      </c>
      <c r="I11" s="329" t="s">
        <v>87</v>
      </c>
      <c r="J11" s="330">
        <v>2500</v>
      </c>
      <c r="K11" s="77"/>
    </row>
    <row r="12" spans="1:11" s="260" customFormat="1" x14ac:dyDescent="0.2">
      <c r="D12" s="276" t="s">
        <v>80</v>
      </c>
      <c r="E12" s="320">
        <v>81750</v>
      </c>
      <c r="F12" s="320">
        <v>89925</v>
      </c>
      <c r="G12" s="320">
        <v>98100</v>
      </c>
      <c r="I12" s="329" t="s">
        <v>88</v>
      </c>
      <c r="J12" s="330">
        <v>1000</v>
      </c>
      <c r="K12" s="77"/>
    </row>
    <row r="13" spans="1:11" s="260" customFormat="1" x14ac:dyDescent="0.2">
      <c r="D13" s="276" t="s">
        <v>81</v>
      </c>
      <c r="E13" s="320">
        <v>85156</v>
      </c>
      <c r="F13" s="320">
        <v>93672</v>
      </c>
      <c r="G13" s="320">
        <v>102187</v>
      </c>
      <c r="K13" s="77"/>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2.75" x14ac:dyDescent="0.2"/>
  <cols>
    <col min="2" max="2" width="11.140625" customWidth="1"/>
    <col min="9" max="9" width="11.5703125" bestFit="1" customWidth="1"/>
  </cols>
  <sheetData>
    <row r="1" spans="1:9" x14ac:dyDescent="0.2">
      <c r="A1" s="85" t="s">
        <v>115</v>
      </c>
      <c r="C1" s="44"/>
      <c r="D1" s="42"/>
      <c r="I1" s="85"/>
    </row>
    <row r="2" spans="1:9" x14ac:dyDescent="0.2">
      <c r="A2" s="85"/>
      <c r="D2" s="42"/>
    </row>
    <row r="3" spans="1:9" x14ac:dyDescent="0.2">
      <c r="A3" s="90" t="s">
        <v>64</v>
      </c>
      <c r="D3" s="85"/>
    </row>
    <row r="4" spans="1:9" x14ac:dyDescent="0.2">
      <c r="A4" s="104"/>
      <c r="D4" s="42"/>
    </row>
    <row r="5" spans="1:9" ht="90" x14ac:dyDescent="0.25">
      <c r="A5" s="105" t="s">
        <v>28</v>
      </c>
      <c r="B5" s="238" t="s">
        <v>65</v>
      </c>
      <c r="C5" s="105" t="s">
        <v>66</v>
      </c>
      <c r="D5" s="105" t="s">
        <v>27</v>
      </c>
      <c r="E5" s="105" t="s">
        <v>71</v>
      </c>
      <c r="F5" s="238" t="s">
        <v>67</v>
      </c>
      <c r="G5" s="238" t="s">
        <v>32</v>
      </c>
    </row>
    <row r="6" spans="1:9" ht="15" x14ac:dyDescent="0.25">
      <c r="A6" s="106">
        <v>0</v>
      </c>
      <c r="B6" s="243">
        <v>35000</v>
      </c>
      <c r="C6" s="108"/>
      <c r="D6" s="242">
        <f>E6-B6</f>
        <v>0</v>
      </c>
      <c r="E6" s="108">
        <v>35000</v>
      </c>
      <c r="F6" s="250"/>
      <c r="G6" s="133"/>
    </row>
    <row r="7" spans="1:9" ht="15" x14ac:dyDescent="0.25">
      <c r="A7" s="109">
        <v>1</v>
      </c>
      <c r="B7" s="244">
        <v>36000</v>
      </c>
      <c r="C7" s="111">
        <f>B7-B6</f>
        <v>1000</v>
      </c>
      <c r="D7" s="241">
        <f>E7-B7</f>
        <v>0</v>
      </c>
      <c r="E7" s="111">
        <v>36000</v>
      </c>
      <c r="F7" s="251">
        <f>E7-B6</f>
        <v>1000</v>
      </c>
      <c r="G7" s="239">
        <f>F7/B6</f>
        <v>2.8571428571428571E-2</v>
      </c>
    </row>
    <row r="8" spans="1:9" ht="15" x14ac:dyDescent="0.25">
      <c r="A8" s="109">
        <v>2</v>
      </c>
      <c r="B8" s="244">
        <v>37000</v>
      </c>
      <c r="C8" s="111">
        <f t="shared" ref="C8:C35" si="0">B8-B7</f>
        <v>1000</v>
      </c>
      <c r="D8" s="241">
        <f t="shared" ref="D8:D35" si="1">E8-B8</f>
        <v>0</v>
      </c>
      <c r="E8" s="111">
        <v>37000</v>
      </c>
      <c r="F8" s="251">
        <f t="shared" ref="F8:F36" si="2">E8-B7</f>
        <v>1000</v>
      </c>
      <c r="G8" s="239">
        <f>F8/B7</f>
        <v>2.7777777777777776E-2</v>
      </c>
    </row>
    <row r="9" spans="1:9" ht="15" x14ac:dyDescent="0.25">
      <c r="A9" s="109">
        <v>3</v>
      </c>
      <c r="B9" s="244">
        <v>38000</v>
      </c>
      <c r="C9" s="111">
        <f t="shared" si="0"/>
        <v>1000</v>
      </c>
      <c r="D9" s="241">
        <f t="shared" si="1"/>
        <v>0</v>
      </c>
      <c r="E9" s="111">
        <v>38000</v>
      </c>
      <c r="F9" s="251">
        <f t="shared" si="2"/>
        <v>1000</v>
      </c>
      <c r="G9" s="239">
        <f t="shared" ref="G9:G36" si="3">F9/B8</f>
        <v>2.7027027027027029E-2</v>
      </c>
    </row>
    <row r="10" spans="1:9" ht="15" x14ac:dyDescent="0.25">
      <c r="A10" s="109">
        <v>4</v>
      </c>
      <c r="B10" s="244">
        <v>39000</v>
      </c>
      <c r="C10" s="111">
        <f t="shared" si="0"/>
        <v>1000</v>
      </c>
      <c r="D10" s="241">
        <f t="shared" si="1"/>
        <v>0</v>
      </c>
      <c r="E10" s="111">
        <v>39000</v>
      </c>
      <c r="F10" s="251">
        <f t="shared" si="2"/>
        <v>1000</v>
      </c>
      <c r="G10" s="239">
        <f t="shared" si="3"/>
        <v>2.6315789473684209E-2</v>
      </c>
    </row>
    <row r="11" spans="1:9" ht="15" x14ac:dyDescent="0.25">
      <c r="A11" s="109">
        <v>5</v>
      </c>
      <c r="B11" s="244">
        <v>40000</v>
      </c>
      <c r="C11" s="111">
        <f t="shared" si="0"/>
        <v>1000</v>
      </c>
      <c r="D11" s="241">
        <f t="shared" si="1"/>
        <v>0</v>
      </c>
      <c r="E11" s="111">
        <v>40000</v>
      </c>
      <c r="F11" s="251">
        <f t="shared" si="2"/>
        <v>1000</v>
      </c>
      <c r="G11" s="239">
        <f t="shared" si="3"/>
        <v>2.564102564102564E-2</v>
      </c>
    </row>
    <row r="12" spans="1:9" ht="15" x14ac:dyDescent="0.25">
      <c r="A12" s="109">
        <v>6</v>
      </c>
      <c r="B12" s="244">
        <v>41000</v>
      </c>
      <c r="C12" s="111">
        <f t="shared" si="0"/>
        <v>1000</v>
      </c>
      <c r="D12" s="241">
        <f t="shared" si="1"/>
        <v>0</v>
      </c>
      <c r="E12" s="111">
        <v>41000</v>
      </c>
      <c r="F12" s="251">
        <f t="shared" si="2"/>
        <v>1000</v>
      </c>
      <c r="G12" s="239">
        <f t="shared" si="3"/>
        <v>2.5000000000000001E-2</v>
      </c>
    </row>
    <row r="13" spans="1:9" ht="15" x14ac:dyDescent="0.25">
      <c r="A13" s="109">
        <v>7</v>
      </c>
      <c r="B13" s="244">
        <v>42000</v>
      </c>
      <c r="C13" s="111">
        <f t="shared" si="0"/>
        <v>1000</v>
      </c>
      <c r="D13" s="241">
        <f t="shared" si="1"/>
        <v>0</v>
      </c>
      <c r="E13" s="111">
        <v>42000</v>
      </c>
      <c r="F13" s="251">
        <f t="shared" si="2"/>
        <v>1000</v>
      </c>
      <c r="G13" s="239">
        <f t="shared" si="3"/>
        <v>2.4390243902439025E-2</v>
      </c>
    </row>
    <row r="14" spans="1:9" ht="15" x14ac:dyDescent="0.25">
      <c r="A14" s="109">
        <v>8</v>
      </c>
      <c r="B14" s="244">
        <v>43000</v>
      </c>
      <c r="C14" s="111">
        <f t="shared" si="0"/>
        <v>1000</v>
      </c>
      <c r="D14" s="241">
        <f t="shared" si="1"/>
        <v>0</v>
      </c>
      <c r="E14" s="111">
        <v>43000</v>
      </c>
      <c r="F14" s="251">
        <f>E14-B13</f>
        <v>1000</v>
      </c>
      <c r="G14" s="239">
        <f t="shared" si="3"/>
        <v>2.3809523809523808E-2</v>
      </c>
    </row>
    <row r="15" spans="1:9" ht="15" x14ac:dyDescent="0.25">
      <c r="A15" s="109">
        <v>9</v>
      </c>
      <c r="B15" s="244">
        <v>44000</v>
      </c>
      <c r="C15" s="111">
        <f t="shared" si="0"/>
        <v>1000</v>
      </c>
      <c r="D15" s="241">
        <f t="shared" si="1"/>
        <v>0</v>
      </c>
      <c r="E15" s="111">
        <v>44000</v>
      </c>
      <c r="F15" s="251">
        <f t="shared" si="2"/>
        <v>1000</v>
      </c>
      <c r="G15" s="239">
        <f t="shared" si="3"/>
        <v>2.3255813953488372E-2</v>
      </c>
    </row>
    <row r="16" spans="1:9" ht="15" x14ac:dyDescent="0.25">
      <c r="A16" s="109">
        <v>10</v>
      </c>
      <c r="B16" s="244">
        <v>45000</v>
      </c>
      <c r="C16" s="111">
        <f t="shared" si="0"/>
        <v>1000</v>
      </c>
      <c r="D16" s="241">
        <f t="shared" si="1"/>
        <v>0</v>
      </c>
      <c r="E16" s="111">
        <v>45000</v>
      </c>
      <c r="F16" s="251">
        <f t="shared" si="2"/>
        <v>1000</v>
      </c>
      <c r="G16" s="239">
        <f t="shared" si="3"/>
        <v>2.2727272727272728E-2</v>
      </c>
    </row>
    <row r="17" spans="1:9" ht="15" x14ac:dyDescent="0.25">
      <c r="A17" s="109">
        <v>11</v>
      </c>
      <c r="B17" s="244">
        <v>46000</v>
      </c>
      <c r="C17" s="111">
        <f t="shared" si="0"/>
        <v>1000</v>
      </c>
      <c r="D17" s="241">
        <f t="shared" si="1"/>
        <v>0</v>
      </c>
      <c r="E17" s="111">
        <v>46000</v>
      </c>
      <c r="F17" s="251">
        <f t="shared" si="2"/>
        <v>1000</v>
      </c>
      <c r="G17" s="239">
        <f t="shared" si="3"/>
        <v>2.2222222222222223E-2</v>
      </c>
    </row>
    <row r="18" spans="1:9" ht="15" x14ac:dyDescent="0.25">
      <c r="A18" s="109">
        <v>12</v>
      </c>
      <c r="B18" s="244">
        <v>47000</v>
      </c>
      <c r="C18" s="111">
        <f t="shared" si="0"/>
        <v>1000</v>
      </c>
      <c r="D18" s="241">
        <f t="shared" si="1"/>
        <v>0</v>
      </c>
      <c r="E18" s="111">
        <v>47000</v>
      </c>
      <c r="F18" s="251">
        <f t="shared" si="2"/>
        <v>1000</v>
      </c>
      <c r="G18" s="239">
        <f t="shared" si="3"/>
        <v>2.1739130434782608E-2</v>
      </c>
    </row>
    <row r="19" spans="1:9" ht="15" x14ac:dyDescent="0.25">
      <c r="A19" s="109">
        <v>13</v>
      </c>
      <c r="B19" s="244">
        <v>48000</v>
      </c>
      <c r="C19" s="111">
        <f t="shared" si="0"/>
        <v>1000</v>
      </c>
      <c r="D19" s="241">
        <f t="shared" si="1"/>
        <v>0</v>
      </c>
      <c r="E19" s="111">
        <v>48000</v>
      </c>
      <c r="F19" s="251">
        <f t="shared" si="2"/>
        <v>1000</v>
      </c>
      <c r="G19" s="239">
        <f t="shared" si="3"/>
        <v>2.1276595744680851E-2</v>
      </c>
    </row>
    <row r="20" spans="1:9" ht="15" x14ac:dyDescent="0.25">
      <c r="A20" s="109">
        <v>14</v>
      </c>
      <c r="B20" s="244">
        <v>49000</v>
      </c>
      <c r="C20" s="111">
        <f t="shared" si="0"/>
        <v>1000</v>
      </c>
      <c r="D20" s="241">
        <f t="shared" si="1"/>
        <v>0</v>
      </c>
      <c r="E20" s="111">
        <v>49000</v>
      </c>
      <c r="F20" s="251">
        <f t="shared" si="2"/>
        <v>1000</v>
      </c>
      <c r="G20" s="239">
        <f t="shared" si="3"/>
        <v>2.0833333333333332E-2</v>
      </c>
    </row>
    <row r="21" spans="1:9" ht="15" x14ac:dyDescent="0.25">
      <c r="A21" s="109">
        <v>15</v>
      </c>
      <c r="B21" s="244">
        <v>50000</v>
      </c>
      <c r="C21" s="111">
        <f t="shared" si="0"/>
        <v>1000</v>
      </c>
      <c r="D21" s="241">
        <f t="shared" si="1"/>
        <v>0</v>
      </c>
      <c r="E21" s="111">
        <v>50000</v>
      </c>
      <c r="F21" s="251">
        <f t="shared" si="2"/>
        <v>1000</v>
      </c>
      <c r="G21" s="239">
        <f t="shared" si="3"/>
        <v>2.0408163265306121E-2</v>
      </c>
    </row>
    <row r="22" spans="1:9" ht="15" x14ac:dyDescent="0.25">
      <c r="A22" s="109">
        <v>16</v>
      </c>
      <c r="B22" s="244">
        <v>50000</v>
      </c>
      <c r="C22" s="111">
        <f t="shared" si="0"/>
        <v>0</v>
      </c>
      <c r="D22" s="241">
        <f t="shared" si="1"/>
        <v>500</v>
      </c>
      <c r="E22" s="111">
        <v>50500</v>
      </c>
      <c r="F22" s="251">
        <f t="shared" si="2"/>
        <v>500</v>
      </c>
      <c r="G22" s="239">
        <f t="shared" si="3"/>
        <v>0.01</v>
      </c>
    </row>
    <row r="23" spans="1:9" ht="15" x14ac:dyDescent="0.25">
      <c r="A23" s="109">
        <v>17</v>
      </c>
      <c r="B23" s="244">
        <v>50000</v>
      </c>
      <c r="C23" s="111">
        <f t="shared" si="0"/>
        <v>0</v>
      </c>
      <c r="D23" s="241">
        <f t="shared" si="1"/>
        <v>1000</v>
      </c>
      <c r="E23" s="111">
        <v>51000</v>
      </c>
      <c r="F23" s="251">
        <f t="shared" si="2"/>
        <v>1000</v>
      </c>
      <c r="G23" s="239">
        <f t="shared" si="3"/>
        <v>0.02</v>
      </c>
    </row>
    <row r="24" spans="1:9" ht="15" x14ac:dyDescent="0.25">
      <c r="A24" s="109">
        <v>18</v>
      </c>
      <c r="B24" s="244">
        <v>50000</v>
      </c>
      <c r="C24" s="111">
        <f t="shared" si="0"/>
        <v>0</v>
      </c>
      <c r="D24" s="241">
        <f t="shared" si="1"/>
        <v>1500</v>
      </c>
      <c r="E24" s="111">
        <v>51500</v>
      </c>
      <c r="F24" s="251">
        <f t="shared" si="2"/>
        <v>1500</v>
      </c>
      <c r="G24" s="239">
        <f t="shared" si="3"/>
        <v>0.03</v>
      </c>
    </row>
    <row r="25" spans="1:9" ht="15" x14ac:dyDescent="0.25">
      <c r="A25" s="109">
        <v>19</v>
      </c>
      <c r="B25" s="244">
        <v>50000</v>
      </c>
      <c r="C25" s="111">
        <f t="shared" si="0"/>
        <v>0</v>
      </c>
      <c r="D25" s="241">
        <f t="shared" si="1"/>
        <v>2000</v>
      </c>
      <c r="E25" s="111">
        <v>52000</v>
      </c>
      <c r="F25" s="251">
        <f t="shared" si="2"/>
        <v>2000</v>
      </c>
      <c r="G25" s="239">
        <f t="shared" si="3"/>
        <v>0.04</v>
      </c>
    </row>
    <row r="26" spans="1:9" ht="15" x14ac:dyDescent="0.25">
      <c r="A26" s="109">
        <v>20</v>
      </c>
      <c r="B26" s="244">
        <v>50000</v>
      </c>
      <c r="C26" s="111">
        <f t="shared" si="0"/>
        <v>0</v>
      </c>
      <c r="D26" s="241">
        <f t="shared" si="1"/>
        <v>2500</v>
      </c>
      <c r="E26" s="111">
        <v>52500</v>
      </c>
      <c r="F26" s="251">
        <f t="shared" si="2"/>
        <v>2500</v>
      </c>
      <c r="G26" s="239">
        <f t="shared" si="3"/>
        <v>0.05</v>
      </c>
    </row>
    <row r="27" spans="1:9" ht="15" x14ac:dyDescent="0.25">
      <c r="A27" s="109">
        <v>21</v>
      </c>
      <c r="B27" s="244">
        <v>50000</v>
      </c>
      <c r="C27" s="111">
        <f t="shared" si="0"/>
        <v>0</v>
      </c>
      <c r="D27" s="241">
        <f t="shared" si="1"/>
        <v>3000</v>
      </c>
      <c r="E27" s="111">
        <v>53000</v>
      </c>
      <c r="F27" s="251">
        <f t="shared" si="2"/>
        <v>3000</v>
      </c>
      <c r="G27" s="239">
        <f t="shared" si="3"/>
        <v>0.06</v>
      </c>
    </row>
    <row r="28" spans="1:9" ht="15" x14ac:dyDescent="0.25">
      <c r="A28" s="109">
        <v>22</v>
      </c>
      <c r="B28" s="244">
        <v>50000</v>
      </c>
      <c r="C28" s="111">
        <f t="shared" si="0"/>
        <v>0</v>
      </c>
      <c r="D28" s="241">
        <f t="shared" si="1"/>
        <v>3500</v>
      </c>
      <c r="E28" s="111">
        <v>53500</v>
      </c>
      <c r="F28" s="251">
        <f t="shared" si="2"/>
        <v>3500</v>
      </c>
      <c r="G28" s="239">
        <f t="shared" si="3"/>
        <v>7.0000000000000007E-2</v>
      </c>
    </row>
    <row r="29" spans="1:9" ht="15" x14ac:dyDescent="0.25">
      <c r="A29" s="109">
        <v>23</v>
      </c>
      <c r="B29" s="244">
        <v>50000</v>
      </c>
      <c r="C29" s="111">
        <f t="shared" si="0"/>
        <v>0</v>
      </c>
      <c r="D29" s="241">
        <f t="shared" si="1"/>
        <v>4000</v>
      </c>
      <c r="E29" s="111">
        <v>54000</v>
      </c>
      <c r="F29" s="251">
        <f t="shared" si="2"/>
        <v>4000</v>
      </c>
      <c r="G29" s="239">
        <f t="shared" si="3"/>
        <v>0.08</v>
      </c>
    </row>
    <row r="30" spans="1:9" ht="15" x14ac:dyDescent="0.25">
      <c r="A30" s="109">
        <v>24</v>
      </c>
      <c r="B30" s="244">
        <v>50000</v>
      </c>
      <c r="C30" s="111">
        <f t="shared" si="0"/>
        <v>0</v>
      </c>
      <c r="D30" s="241">
        <f t="shared" si="1"/>
        <v>4500</v>
      </c>
      <c r="E30" s="111">
        <v>54500</v>
      </c>
      <c r="F30" s="251">
        <f t="shared" si="2"/>
        <v>4500</v>
      </c>
      <c r="G30" s="239">
        <f t="shared" si="3"/>
        <v>0.09</v>
      </c>
    </row>
    <row r="31" spans="1:9" ht="15" x14ac:dyDescent="0.25">
      <c r="A31" s="109">
        <v>25</v>
      </c>
      <c r="B31" s="244">
        <v>52000</v>
      </c>
      <c r="C31" s="111">
        <f t="shared" si="0"/>
        <v>2000</v>
      </c>
      <c r="D31" s="241">
        <f t="shared" si="1"/>
        <v>3000</v>
      </c>
      <c r="E31" s="111">
        <v>55000</v>
      </c>
      <c r="F31" s="251">
        <f t="shared" si="2"/>
        <v>5000</v>
      </c>
      <c r="G31" s="239">
        <f t="shared" si="3"/>
        <v>0.1</v>
      </c>
      <c r="I31" s="249"/>
    </row>
    <row r="32" spans="1:9" ht="15" x14ac:dyDescent="0.25">
      <c r="A32" s="109">
        <v>26</v>
      </c>
      <c r="B32" s="244">
        <v>52000</v>
      </c>
      <c r="C32" s="111">
        <f t="shared" si="0"/>
        <v>0</v>
      </c>
      <c r="D32" s="241">
        <f t="shared" si="1"/>
        <v>3500</v>
      </c>
      <c r="E32" s="111">
        <v>55500</v>
      </c>
      <c r="F32" s="251">
        <f t="shared" si="2"/>
        <v>3500</v>
      </c>
      <c r="G32" s="239">
        <f t="shared" si="3"/>
        <v>6.7307692307692304E-2</v>
      </c>
    </row>
    <row r="33" spans="1:7" ht="15" x14ac:dyDescent="0.25">
      <c r="A33" s="109">
        <v>27</v>
      </c>
      <c r="B33" s="244">
        <v>52000</v>
      </c>
      <c r="C33" s="111">
        <f t="shared" si="0"/>
        <v>0</v>
      </c>
      <c r="D33" s="241">
        <f t="shared" si="1"/>
        <v>4000</v>
      </c>
      <c r="E33" s="111">
        <v>56000</v>
      </c>
      <c r="F33" s="251">
        <f t="shared" si="2"/>
        <v>4000</v>
      </c>
      <c r="G33" s="239">
        <f t="shared" si="3"/>
        <v>7.6923076923076927E-2</v>
      </c>
    </row>
    <row r="34" spans="1:7" ht="15" x14ac:dyDescent="0.25">
      <c r="A34" s="109">
        <v>28</v>
      </c>
      <c r="B34" s="244">
        <v>52000</v>
      </c>
      <c r="C34" s="111">
        <f t="shared" si="0"/>
        <v>0</v>
      </c>
      <c r="D34" s="241">
        <f t="shared" si="1"/>
        <v>4500</v>
      </c>
      <c r="E34" s="111">
        <v>56500</v>
      </c>
      <c r="F34" s="251">
        <f t="shared" si="2"/>
        <v>4500</v>
      </c>
      <c r="G34" s="239">
        <f t="shared" si="3"/>
        <v>8.6538461538461536E-2</v>
      </c>
    </row>
    <row r="35" spans="1:7" ht="15" x14ac:dyDescent="0.25">
      <c r="A35" s="109">
        <v>29</v>
      </c>
      <c r="B35" s="244">
        <v>52000</v>
      </c>
      <c r="C35" s="111">
        <f t="shared" si="0"/>
        <v>0</v>
      </c>
      <c r="D35" s="241">
        <f t="shared" si="1"/>
        <v>5000</v>
      </c>
      <c r="E35" s="111">
        <v>57000</v>
      </c>
      <c r="F35" s="251">
        <f t="shared" si="2"/>
        <v>5000</v>
      </c>
      <c r="G35" s="239">
        <f t="shared" si="3"/>
        <v>9.6153846153846159E-2</v>
      </c>
    </row>
    <row r="36" spans="1:7" ht="15" x14ac:dyDescent="0.25">
      <c r="A36" s="109">
        <v>30</v>
      </c>
      <c r="B36" s="245">
        <v>52000</v>
      </c>
      <c r="C36" s="116">
        <f>B35-B36</f>
        <v>0</v>
      </c>
      <c r="D36" s="246">
        <f>E36-B36</f>
        <v>8500</v>
      </c>
      <c r="E36" s="116">
        <v>60500</v>
      </c>
      <c r="F36" s="252">
        <f t="shared" si="2"/>
        <v>8500</v>
      </c>
      <c r="G36" s="240">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140625" defaultRowHeight="12.75" x14ac:dyDescent="0.2"/>
  <cols>
    <col min="1" max="1" width="9.140625" style="260"/>
    <col min="2" max="2" width="11.140625" style="260" customWidth="1"/>
    <col min="3" max="6" width="9.140625" style="260"/>
    <col min="7" max="7" width="10.5703125" style="260" bestFit="1" customWidth="1"/>
    <col min="8" max="16384" width="9.140625" style="260"/>
  </cols>
  <sheetData>
    <row r="1" spans="1:8" x14ac:dyDescent="0.2">
      <c r="A1" s="262" t="s">
        <v>116</v>
      </c>
      <c r="C1" s="261"/>
    </row>
    <row r="2" spans="1:8" x14ac:dyDescent="0.2">
      <c r="A2" s="262"/>
      <c r="C2" s="261"/>
    </row>
    <row r="3" spans="1:8" x14ac:dyDescent="0.2">
      <c r="A3" s="263" t="s">
        <v>70</v>
      </c>
      <c r="C3" s="262"/>
    </row>
    <row r="4" spans="1:8" x14ac:dyDescent="0.2">
      <c r="A4" s="264"/>
      <c r="C4" s="261"/>
    </row>
    <row r="5" spans="1:8" ht="90" x14ac:dyDescent="0.25">
      <c r="A5" s="105" t="s">
        <v>28</v>
      </c>
      <c r="B5" s="238" t="s">
        <v>65</v>
      </c>
      <c r="C5" s="105" t="s">
        <v>27</v>
      </c>
      <c r="D5" s="105" t="s">
        <v>108</v>
      </c>
      <c r="E5" s="238" t="s">
        <v>67</v>
      </c>
      <c r="F5" s="238" t="s">
        <v>32</v>
      </c>
      <c r="G5" s="238" t="s">
        <v>72</v>
      </c>
      <c r="H5" s="238" t="s">
        <v>73</v>
      </c>
    </row>
    <row r="6" spans="1:8" ht="15" x14ac:dyDescent="0.25">
      <c r="A6" s="106">
        <v>0</v>
      </c>
      <c r="B6" s="243">
        <v>35000</v>
      </c>
      <c r="C6" s="242">
        <f t="shared" ref="C6:C36" si="0">D6-B6</f>
        <v>0</v>
      </c>
      <c r="D6" s="133">
        <v>35000</v>
      </c>
      <c r="E6" s="250"/>
      <c r="F6" s="133"/>
      <c r="G6" s="266"/>
      <c r="H6" s="133"/>
    </row>
    <row r="7" spans="1:8" ht="15" x14ac:dyDescent="0.25">
      <c r="A7" s="109">
        <v>1</v>
      </c>
      <c r="B7" s="244">
        <v>36000</v>
      </c>
      <c r="C7" s="241">
        <f t="shared" si="0"/>
        <v>180</v>
      </c>
      <c r="D7" s="259">
        <v>36180</v>
      </c>
      <c r="E7" s="251">
        <f t="shared" ref="E7:E36" si="1">D7-B6</f>
        <v>1180</v>
      </c>
      <c r="F7" s="239">
        <f t="shared" ref="F7:F36" si="2">E7/B6</f>
        <v>3.3714285714285717E-2</v>
      </c>
      <c r="G7" s="267"/>
      <c r="H7" s="239">
        <f>(E7+G7)/B6</f>
        <v>3.3714285714285717E-2</v>
      </c>
    </row>
    <row r="8" spans="1:8" ht="15" x14ac:dyDescent="0.25">
      <c r="A8" s="109">
        <v>2</v>
      </c>
      <c r="B8" s="244">
        <v>37000</v>
      </c>
      <c r="C8" s="241">
        <f t="shared" si="0"/>
        <v>190</v>
      </c>
      <c r="D8" s="259">
        <v>37190</v>
      </c>
      <c r="E8" s="251">
        <f t="shared" si="1"/>
        <v>1190</v>
      </c>
      <c r="F8" s="239">
        <f t="shared" si="2"/>
        <v>3.3055555555555553E-2</v>
      </c>
      <c r="G8" s="267"/>
      <c r="H8" s="239">
        <f t="shared" ref="H8:H36" si="3">(E8+G8)/B7</f>
        <v>3.3055555555555553E-2</v>
      </c>
    </row>
    <row r="9" spans="1:8" ht="15" x14ac:dyDescent="0.25">
      <c r="A9" s="109">
        <v>3</v>
      </c>
      <c r="B9" s="244">
        <v>38000</v>
      </c>
      <c r="C9" s="241">
        <f t="shared" si="0"/>
        <v>190</v>
      </c>
      <c r="D9" s="259">
        <v>38190</v>
      </c>
      <c r="E9" s="251">
        <f t="shared" si="1"/>
        <v>1190</v>
      </c>
      <c r="F9" s="239">
        <f t="shared" si="2"/>
        <v>3.216216216216216E-2</v>
      </c>
      <c r="G9" s="267"/>
      <c r="H9" s="239">
        <f t="shared" si="3"/>
        <v>3.216216216216216E-2</v>
      </c>
    </row>
    <row r="10" spans="1:8" ht="15" x14ac:dyDescent="0.25">
      <c r="A10" s="109">
        <v>4</v>
      </c>
      <c r="B10" s="244">
        <v>39000</v>
      </c>
      <c r="C10" s="241">
        <f t="shared" si="0"/>
        <v>200</v>
      </c>
      <c r="D10" s="259">
        <v>39200</v>
      </c>
      <c r="E10" s="251">
        <f t="shared" si="1"/>
        <v>1200</v>
      </c>
      <c r="F10" s="239">
        <f t="shared" si="2"/>
        <v>3.1578947368421054E-2</v>
      </c>
      <c r="G10" s="267"/>
      <c r="H10" s="239">
        <f t="shared" si="3"/>
        <v>3.1578947368421054E-2</v>
      </c>
    </row>
    <row r="11" spans="1:8" ht="15" x14ac:dyDescent="0.25">
      <c r="A11" s="109">
        <v>5</v>
      </c>
      <c r="B11" s="244">
        <v>40000</v>
      </c>
      <c r="C11" s="241">
        <f t="shared" si="0"/>
        <v>200</v>
      </c>
      <c r="D11" s="259">
        <v>40200</v>
      </c>
      <c r="E11" s="251">
        <f t="shared" si="1"/>
        <v>1200</v>
      </c>
      <c r="F11" s="239">
        <f t="shared" si="2"/>
        <v>3.0769230769230771E-2</v>
      </c>
      <c r="G11" s="267"/>
      <c r="H11" s="239">
        <f t="shared" si="3"/>
        <v>3.0769230769230771E-2</v>
      </c>
    </row>
    <row r="12" spans="1:8" ht="15" x14ac:dyDescent="0.25">
      <c r="A12" s="109">
        <v>6</v>
      </c>
      <c r="B12" s="244">
        <v>41000</v>
      </c>
      <c r="C12" s="241">
        <f t="shared" si="0"/>
        <v>210</v>
      </c>
      <c r="D12" s="259">
        <v>41210</v>
      </c>
      <c r="E12" s="251">
        <f t="shared" si="1"/>
        <v>1210</v>
      </c>
      <c r="F12" s="239">
        <f t="shared" si="2"/>
        <v>3.0249999999999999E-2</v>
      </c>
      <c r="G12" s="267"/>
      <c r="H12" s="239">
        <f t="shared" si="3"/>
        <v>3.0249999999999999E-2</v>
      </c>
    </row>
    <row r="13" spans="1:8" ht="15" x14ac:dyDescent="0.25">
      <c r="A13" s="109">
        <v>7</v>
      </c>
      <c r="B13" s="244">
        <v>42000</v>
      </c>
      <c r="C13" s="241">
        <f t="shared" si="0"/>
        <v>210</v>
      </c>
      <c r="D13" s="259">
        <v>42210</v>
      </c>
      <c r="E13" s="251">
        <f t="shared" si="1"/>
        <v>1210</v>
      </c>
      <c r="F13" s="239">
        <f t="shared" si="2"/>
        <v>2.9512195121951218E-2</v>
      </c>
      <c r="G13" s="267"/>
      <c r="H13" s="239">
        <f t="shared" si="3"/>
        <v>2.9512195121951218E-2</v>
      </c>
    </row>
    <row r="14" spans="1:8" ht="15" x14ac:dyDescent="0.25">
      <c r="A14" s="109">
        <v>8</v>
      </c>
      <c r="B14" s="244">
        <v>43000</v>
      </c>
      <c r="C14" s="241">
        <f t="shared" si="0"/>
        <v>220</v>
      </c>
      <c r="D14" s="259">
        <v>43220</v>
      </c>
      <c r="E14" s="251">
        <f t="shared" si="1"/>
        <v>1220</v>
      </c>
      <c r="F14" s="239">
        <f t="shared" si="2"/>
        <v>2.9047619047619048E-2</v>
      </c>
      <c r="G14" s="267"/>
      <c r="H14" s="239">
        <f t="shared" si="3"/>
        <v>2.9047619047619048E-2</v>
      </c>
    </row>
    <row r="15" spans="1:8" ht="15" x14ac:dyDescent="0.25">
      <c r="A15" s="109">
        <v>9</v>
      </c>
      <c r="B15" s="244">
        <v>44000</v>
      </c>
      <c r="C15" s="241">
        <f t="shared" si="0"/>
        <v>220</v>
      </c>
      <c r="D15" s="259">
        <v>44220</v>
      </c>
      <c r="E15" s="251">
        <f t="shared" si="1"/>
        <v>1220</v>
      </c>
      <c r="F15" s="239">
        <f t="shared" si="2"/>
        <v>2.8372093023255815E-2</v>
      </c>
      <c r="G15" s="267"/>
      <c r="H15" s="239">
        <f t="shared" si="3"/>
        <v>2.8372093023255815E-2</v>
      </c>
    </row>
    <row r="16" spans="1:8" ht="15" x14ac:dyDescent="0.25">
      <c r="A16" s="109">
        <v>10</v>
      </c>
      <c r="B16" s="244">
        <v>45000</v>
      </c>
      <c r="C16" s="241">
        <f t="shared" si="0"/>
        <v>230</v>
      </c>
      <c r="D16" s="259">
        <v>45230</v>
      </c>
      <c r="E16" s="251">
        <f t="shared" si="1"/>
        <v>1230</v>
      </c>
      <c r="F16" s="239">
        <f t="shared" si="2"/>
        <v>2.7954545454545454E-2</v>
      </c>
      <c r="G16" s="267"/>
      <c r="H16" s="239">
        <f t="shared" si="3"/>
        <v>2.7954545454545454E-2</v>
      </c>
    </row>
    <row r="17" spans="1:8" ht="15" x14ac:dyDescent="0.25">
      <c r="A17" s="109">
        <v>11</v>
      </c>
      <c r="B17" s="244">
        <v>46000</v>
      </c>
      <c r="C17" s="241">
        <f t="shared" si="0"/>
        <v>230</v>
      </c>
      <c r="D17" s="259">
        <v>46230</v>
      </c>
      <c r="E17" s="251">
        <f t="shared" si="1"/>
        <v>1230</v>
      </c>
      <c r="F17" s="239">
        <f t="shared" si="2"/>
        <v>2.7333333333333334E-2</v>
      </c>
      <c r="G17" s="267"/>
      <c r="H17" s="239">
        <f t="shared" si="3"/>
        <v>2.7333333333333334E-2</v>
      </c>
    </row>
    <row r="18" spans="1:8" ht="15" x14ac:dyDescent="0.25">
      <c r="A18" s="109">
        <v>12</v>
      </c>
      <c r="B18" s="244">
        <v>47000</v>
      </c>
      <c r="C18" s="241">
        <f t="shared" si="0"/>
        <v>240</v>
      </c>
      <c r="D18" s="259">
        <v>47240</v>
      </c>
      <c r="E18" s="251">
        <f t="shared" si="1"/>
        <v>1240</v>
      </c>
      <c r="F18" s="239">
        <f t="shared" si="2"/>
        <v>2.6956521739130435E-2</v>
      </c>
      <c r="G18" s="267"/>
      <c r="H18" s="239">
        <f t="shared" si="3"/>
        <v>2.6956521739130435E-2</v>
      </c>
    </row>
    <row r="19" spans="1:8" ht="15" x14ac:dyDescent="0.25">
      <c r="A19" s="109">
        <v>13</v>
      </c>
      <c r="B19" s="244">
        <v>48000</v>
      </c>
      <c r="C19" s="241">
        <f t="shared" si="0"/>
        <v>240</v>
      </c>
      <c r="D19" s="259">
        <v>48240</v>
      </c>
      <c r="E19" s="251">
        <f t="shared" si="1"/>
        <v>1240</v>
      </c>
      <c r="F19" s="239">
        <f t="shared" si="2"/>
        <v>2.6382978723404255E-2</v>
      </c>
      <c r="G19" s="267"/>
      <c r="H19" s="239">
        <f t="shared" si="3"/>
        <v>2.6382978723404255E-2</v>
      </c>
    </row>
    <row r="20" spans="1:8" ht="15" x14ac:dyDescent="0.25">
      <c r="A20" s="109">
        <v>14</v>
      </c>
      <c r="B20" s="244">
        <v>49000</v>
      </c>
      <c r="C20" s="241">
        <f t="shared" si="0"/>
        <v>250</v>
      </c>
      <c r="D20" s="259">
        <v>49250</v>
      </c>
      <c r="E20" s="251">
        <f t="shared" si="1"/>
        <v>1250</v>
      </c>
      <c r="F20" s="239">
        <f t="shared" si="2"/>
        <v>2.6041666666666668E-2</v>
      </c>
      <c r="G20" s="267"/>
      <c r="H20" s="239">
        <f t="shared" si="3"/>
        <v>2.6041666666666668E-2</v>
      </c>
    </row>
    <row r="21" spans="1:8" ht="15" x14ac:dyDescent="0.25">
      <c r="A21" s="109">
        <v>15</v>
      </c>
      <c r="B21" s="244">
        <v>50000</v>
      </c>
      <c r="C21" s="241">
        <f t="shared" si="0"/>
        <v>250</v>
      </c>
      <c r="D21" s="259">
        <v>50250</v>
      </c>
      <c r="E21" s="251">
        <f t="shared" si="1"/>
        <v>1250</v>
      </c>
      <c r="F21" s="239">
        <f t="shared" si="2"/>
        <v>2.5510204081632654E-2</v>
      </c>
      <c r="G21" s="267">
        <v>500</v>
      </c>
      <c r="H21" s="239">
        <f t="shared" si="3"/>
        <v>3.5714285714285712E-2</v>
      </c>
    </row>
    <row r="22" spans="1:8" ht="15" x14ac:dyDescent="0.25">
      <c r="A22" s="109">
        <v>16</v>
      </c>
      <c r="B22" s="244">
        <v>50000</v>
      </c>
      <c r="C22" s="241">
        <f t="shared" si="0"/>
        <v>250</v>
      </c>
      <c r="D22" s="259">
        <v>50250</v>
      </c>
      <c r="E22" s="251">
        <f t="shared" si="1"/>
        <v>250</v>
      </c>
      <c r="F22" s="239">
        <f t="shared" si="2"/>
        <v>5.0000000000000001E-3</v>
      </c>
      <c r="G22" s="267">
        <v>500</v>
      </c>
      <c r="H22" s="239">
        <f t="shared" si="3"/>
        <v>1.4999999999999999E-2</v>
      </c>
    </row>
    <row r="23" spans="1:8" ht="15" x14ac:dyDescent="0.25">
      <c r="A23" s="109">
        <v>17</v>
      </c>
      <c r="B23" s="244">
        <v>50000</v>
      </c>
      <c r="C23" s="241">
        <f t="shared" si="0"/>
        <v>250</v>
      </c>
      <c r="D23" s="259">
        <v>50250</v>
      </c>
      <c r="E23" s="251">
        <f t="shared" si="1"/>
        <v>250</v>
      </c>
      <c r="F23" s="239">
        <f t="shared" si="2"/>
        <v>5.0000000000000001E-3</v>
      </c>
      <c r="G23" s="267">
        <v>500</v>
      </c>
      <c r="H23" s="239">
        <f t="shared" si="3"/>
        <v>1.4999999999999999E-2</v>
      </c>
    </row>
    <row r="24" spans="1:8" ht="15" x14ac:dyDescent="0.25">
      <c r="A24" s="109">
        <v>18</v>
      </c>
      <c r="B24" s="244">
        <v>50000</v>
      </c>
      <c r="C24" s="241">
        <f t="shared" si="0"/>
        <v>250</v>
      </c>
      <c r="D24" s="259">
        <v>50250</v>
      </c>
      <c r="E24" s="251">
        <f t="shared" si="1"/>
        <v>250</v>
      </c>
      <c r="F24" s="239">
        <f t="shared" si="2"/>
        <v>5.0000000000000001E-3</v>
      </c>
      <c r="G24" s="267">
        <v>500</v>
      </c>
      <c r="H24" s="239">
        <f t="shared" si="3"/>
        <v>1.4999999999999999E-2</v>
      </c>
    </row>
    <row r="25" spans="1:8" ht="15" x14ac:dyDescent="0.25">
      <c r="A25" s="109">
        <v>19</v>
      </c>
      <c r="B25" s="244">
        <v>50000</v>
      </c>
      <c r="C25" s="241">
        <f t="shared" si="0"/>
        <v>250</v>
      </c>
      <c r="D25" s="259">
        <v>50250</v>
      </c>
      <c r="E25" s="251">
        <f t="shared" si="1"/>
        <v>250</v>
      </c>
      <c r="F25" s="239">
        <f t="shared" si="2"/>
        <v>5.0000000000000001E-3</v>
      </c>
      <c r="G25" s="267">
        <v>500</v>
      </c>
      <c r="H25" s="239">
        <f t="shared" si="3"/>
        <v>1.4999999999999999E-2</v>
      </c>
    </row>
    <row r="26" spans="1:8" ht="15" x14ac:dyDescent="0.25">
      <c r="A26" s="109">
        <v>20</v>
      </c>
      <c r="B26" s="244">
        <v>50000</v>
      </c>
      <c r="C26" s="241">
        <f t="shared" si="0"/>
        <v>250</v>
      </c>
      <c r="D26" s="259">
        <v>50250</v>
      </c>
      <c r="E26" s="251">
        <f t="shared" si="1"/>
        <v>250</v>
      </c>
      <c r="F26" s="239">
        <f t="shared" si="2"/>
        <v>5.0000000000000001E-3</v>
      </c>
      <c r="G26" s="267">
        <v>500</v>
      </c>
      <c r="H26" s="239">
        <f t="shared" si="3"/>
        <v>1.4999999999999999E-2</v>
      </c>
    </row>
    <row r="27" spans="1:8" ht="15" x14ac:dyDescent="0.25">
      <c r="A27" s="109">
        <v>21</v>
      </c>
      <c r="B27" s="244">
        <v>50000</v>
      </c>
      <c r="C27" s="241">
        <f t="shared" si="0"/>
        <v>250</v>
      </c>
      <c r="D27" s="259">
        <v>50250</v>
      </c>
      <c r="E27" s="251">
        <f t="shared" si="1"/>
        <v>250</v>
      </c>
      <c r="F27" s="239">
        <f t="shared" si="2"/>
        <v>5.0000000000000001E-3</v>
      </c>
      <c r="G27" s="267">
        <v>500</v>
      </c>
      <c r="H27" s="239">
        <f t="shared" si="3"/>
        <v>1.4999999999999999E-2</v>
      </c>
    </row>
    <row r="28" spans="1:8" ht="15" x14ac:dyDescent="0.25">
      <c r="A28" s="109">
        <v>22</v>
      </c>
      <c r="B28" s="244">
        <v>50000</v>
      </c>
      <c r="C28" s="241">
        <f t="shared" si="0"/>
        <v>250</v>
      </c>
      <c r="D28" s="259">
        <v>50250</v>
      </c>
      <c r="E28" s="251">
        <f t="shared" si="1"/>
        <v>250</v>
      </c>
      <c r="F28" s="239">
        <f t="shared" si="2"/>
        <v>5.0000000000000001E-3</v>
      </c>
      <c r="G28" s="267">
        <v>500</v>
      </c>
      <c r="H28" s="239">
        <f t="shared" si="3"/>
        <v>1.4999999999999999E-2</v>
      </c>
    </row>
    <row r="29" spans="1:8" ht="15" x14ac:dyDescent="0.25">
      <c r="A29" s="109">
        <v>23</v>
      </c>
      <c r="B29" s="244">
        <v>50000</v>
      </c>
      <c r="C29" s="241">
        <f t="shared" si="0"/>
        <v>250</v>
      </c>
      <c r="D29" s="259">
        <v>50250</v>
      </c>
      <c r="E29" s="251">
        <f t="shared" si="1"/>
        <v>250</v>
      </c>
      <c r="F29" s="239">
        <f t="shared" si="2"/>
        <v>5.0000000000000001E-3</v>
      </c>
      <c r="G29" s="267">
        <v>500</v>
      </c>
      <c r="H29" s="239">
        <f t="shared" si="3"/>
        <v>1.4999999999999999E-2</v>
      </c>
    </row>
    <row r="30" spans="1:8" ht="15" x14ac:dyDescent="0.25">
      <c r="A30" s="109">
        <v>24</v>
      </c>
      <c r="B30" s="244">
        <v>50000</v>
      </c>
      <c r="C30" s="241">
        <f t="shared" si="0"/>
        <v>250</v>
      </c>
      <c r="D30" s="259">
        <v>50250</v>
      </c>
      <c r="E30" s="251">
        <f t="shared" si="1"/>
        <v>250</v>
      </c>
      <c r="F30" s="239">
        <f t="shared" si="2"/>
        <v>5.0000000000000001E-3</v>
      </c>
      <c r="G30" s="267">
        <v>500</v>
      </c>
      <c r="H30" s="239">
        <f t="shared" si="3"/>
        <v>1.4999999999999999E-2</v>
      </c>
    </row>
    <row r="31" spans="1:8" ht="15" x14ac:dyDescent="0.25">
      <c r="A31" s="109">
        <v>25</v>
      </c>
      <c r="B31" s="244">
        <v>52000</v>
      </c>
      <c r="C31" s="241">
        <f t="shared" si="0"/>
        <v>260</v>
      </c>
      <c r="D31" s="259">
        <v>52260</v>
      </c>
      <c r="E31" s="251">
        <f t="shared" si="1"/>
        <v>2260</v>
      </c>
      <c r="F31" s="239">
        <f t="shared" si="2"/>
        <v>4.5199999999999997E-2</v>
      </c>
      <c r="G31" s="267">
        <v>1000</v>
      </c>
      <c r="H31" s="239">
        <f t="shared" si="3"/>
        <v>6.5199999999999994E-2</v>
      </c>
    </row>
    <row r="32" spans="1:8" ht="15" x14ac:dyDescent="0.25">
      <c r="A32" s="109">
        <v>26</v>
      </c>
      <c r="B32" s="244">
        <v>52000</v>
      </c>
      <c r="C32" s="241">
        <f t="shared" si="0"/>
        <v>260</v>
      </c>
      <c r="D32" s="259">
        <v>52260</v>
      </c>
      <c r="E32" s="251">
        <f t="shared" si="1"/>
        <v>260</v>
      </c>
      <c r="F32" s="239">
        <f t="shared" si="2"/>
        <v>5.0000000000000001E-3</v>
      </c>
      <c r="G32" s="267">
        <v>1000</v>
      </c>
      <c r="H32" s="239">
        <f t="shared" si="3"/>
        <v>2.4230769230769229E-2</v>
      </c>
    </row>
    <row r="33" spans="1:8" ht="15" x14ac:dyDescent="0.25">
      <c r="A33" s="109">
        <v>27</v>
      </c>
      <c r="B33" s="244">
        <v>52000</v>
      </c>
      <c r="C33" s="241">
        <f t="shared" si="0"/>
        <v>260</v>
      </c>
      <c r="D33" s="259">
        <v>52260</v>
      </c>
      <c r="E33" s="251">
        <f t="shared" si="1"/>
        <v>260</v>
      </c>
      <c r="F33" s="239">
        <f t="shared" si="2"/>
        <v>5.0000000000000001E-3</v>
      </c>
      <c r="G33" s="267">
        <v>1000</v>
      </c>
      <c r="H33" s="239">
        <f t="shared" si="3"/>
        <v>2.4230769230769229E-2</v>
      </c>
    </row>
    <row r="34" spans="1:8" ht="15" x14ac:dyDescent="0.25">
      <c r="A34" s="109">
        <v>28</v>
      </c>
      <c r="B34" s="244">
        <v>52000</v>
      </c>
      <c r="C34" s="241">
        <f t="shared" si="0"/>
        <v>260</v>
      </c>
      <c r="D34" s="259">
        <v>52260</v>
      </c>
      <c r="E34" s="251">
        <f t="shared" si="1"/>
        <v>260</v>
      </c>
      <c r="F34" s="239">
        <f t="shared" si="2"/>
        <v>5.0000000000000001E-3</v>
      </c>
      <c r="G34" s="267">
        <v>1000</v>
      </c>
      <c r="H34" s="239">
        <f t="shared" si="3"/>
        <v>2.4230769230769229E-2</v>
      </c>
    </row>
    <row r="35" spans="1:8" ht="15" x14ac:dyDescent="0.25">
      <c r="A35" s="109">
        <v>29</v>
      </c>
      <c r="B35" s="244">
        <v>52000</v>
      </c>
      <c r="C35" s="241">
        <f t="shared" si="0"/>
        <v>260</v>
      </c>
      <c r="D35" s="259">
        <v>52260</v>
      </c>
      <c r="E35" s="251">
        <f t="shared" si="1"/>
        <v>260</v>
      </c>
      <c r="F35" s="239">
        <f t="shared" si="2"/>
        <v>5.0000000000000001E-3</v>
      </c>
      <c r="G35" s="267">
        <v>1000</v>
      </c>
      <c r="H35" s="239">
        <f t="shared" si="3"/>
        <v>2.4230769230769229E-2</v>
      </c>
    </row>
    <row r="36" spans="1:8" ht="15" x14ac:dyDescent="0.25">
      <c r="A36" s="109">
        <v>30</v>
      </c>
      <c r="B36" s="245">
        <v>52000</v>
      </c>
      <c r="C36" s="246">
        <f t="shared" si="0"/>
        <v>260</v>
      </c>
      <c r="D36" s="265">
        <v>52260</v>
      </c>
      <c r="E36" s="252">
        <f t="shared" si="1"/>
        <v>260</v>
      </c>
      <c r="F36" s="240">
        <f t="shared" si="2"/>
        <v>5.0000000000000001E-3</v>
      </c>
      <c r="G36" s="268">
        <v>1000</v>
      </c>
      <c r="H36" s="240">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2.75" x14ac:dyDescent="0.2"/>
  <cols>
    <col min="1" max="1" width="3" customWidth="1"/>
    <col min="2" max="2" width="3.42578125" customWidth="1"/>
    <col min="3" max="3" width="33" style="80" customWidth="1"/>
    <col min="4" max="4" width="3.42578125" customWidth="1"/>
    <col min="5" max="5" width="18.5703125" style="80" bestFit="1" customWidth="1"/>
    <col min="6" max="6" width="4.5703125" style="77" customWidth="1"/>
    <col min="7" max="7" width="1.85546875" customWidth="1"/>
    <col min="8" max="8" width="24.5703125" hidden="1" customWidth="1"/>
    <col min="9" max="9" width="4.5703125" hidden="1" customWidth="1"/>
    <col min="10" max="10" width="10.42578125" bestFit="1" customWidth="1"/>
    <col min="11" max="11" width="8.5703125" bestFit="1" customWidth="1"/>
    <col min="12" max="12" width="2.42578125" customWidth="1"/>
    <col min="15" max="15" width="9.42578125" customWidth="1"/>
  </cols>
  <sheetData>
    <row r="1" spans="1:10" x14ac:dyDescent="0.2">
      <c r="A1" s="90" t="s">
        <v>25</v>
      </c>
      <c r="B1" s="90"/>
      <c r="C1" s="79"/>
    </row>
    <row r="2" spans="1:10" x14ac:dyDescent="0.2">
      <c r="A2" s="90"/>
      <c r="B2" s="90"/>
      <c r="C2" s="79"/>
    </row>
    <row r="3" spans="1:10" ht="18.75" customHeight="1" x14ac:dyDescent="0.2">
      <c r="E3" s="616" t="s">
        <v>8</v>
      </c>
      <c r="F3" s="617"/>
      <c r="H3" s="616" t="s">
        <v>19</v>
      </c>
      <c r="I3" s="617"/>
    </row>
    <row r="4" spans="1:10" x14ac:dyDescent="0.2">
      <c r="A4" s="144" t="s">
        <v>30</v>
      </c>
      <c r="B4" s="151"/>
      <c r="C4" s="153"/>
      <c r="D4" s="149"/>
      <c r="E4" s="152"/>
      <c r="F4" s="146"/>
      <c r="H4" s="152"/>
      <c r="I4" s="146"/>
    </row>
    <row r="5" spans="1:10" x14ac:dyDescent="0.2">
      <c r="A5" s="154"/>
      <c r="B5" s="155" t="s">
        <v>61</v>
      </c>
      <c r="C5" s="156"/>
      <c r="E5" s="138"/>
      <c r="F5" s="139"/>
      <c r="H5" s="138"/>
      <c r="I5" s="139"/>
    </row>
    <row r="6" spans="1:10" x14ac:dyDescent="0.2">
      <c r="A6" s="154"/>
      <c r="B6" s="155"/>
      <c r="C6" s="157" t="s">
        <v>46</v>
      </c>
      <c r="E6" s="210">
        <v>4.8000000000000001E-2</v>
      </c>
      <c r="F6" s="139"/>
      <c r="H6" s="172"/>
      <c r="I6" s="139"/>
    </row>
    <row r="7" spans="1:10" x14ac:dyDescent="0.2">
      <c r="A7" s="154"/>
      <c r="B7" s="158"/>
      <c r="C7" s="156"/>
      <c r="E7" s="140"/>
      <c r="F7" s="139"/>
      <c r="H7" s="140"/>
      <c r="I7" s="139"/>
    </row>
    <row r="8" spans="1:10" x14ac:dyDescent="0.2">
      <c r="A8" s="145" t="s">
        <v>31</v>
      </c>
      <c r="B8" s="148"/>
      <c r="C8" s="153"/>
      <c r="D8" s="149"/>
      <c r="E8" s="150"/>
      <c r="F8" s="146"/>
      <c r="H8" s="150"/>
      <c r="I8" s="146"/>
    </row>
    <row r="9" spans="1:10" s="42" customFormat="1" x14ac:dyDescent="0.2">
      <c r="A9" s="234" t="s">
        <v>63</v>
      </c>
      <c r="B9" s="17"/>
      <c r="C9" s="235"/>
      <c r="D9" s="89"/>
      <c r="E9" s="236"/>
      <c r="F9" s="237"/>
      <c r="H9" s="236"/>
      <c r="I9" s="237"/>
    </row>
    <row r="10" spans="1:10" x14ac:dyDescent="0.2">
      <c r="A10" s="154"/>
      <c r="B10" s="41"/>
      <c r="C10" s="157" t="s">
        <v>46</v>
      </c>
      <c r="E10" s="229">
        <v>0.1</v>
      </c>
      <c r="F10" s="139"/>
      <c r="G10" s="93"/>
      <c r="H10" s="173"/>
      <c r="I10" s="139"/>
      <c r="J10" s="93"/>
    </row>
    <row r="11" spans="1:10" x14ac:dyDescent="0.2">
      <c r="A11" s="154"/>
      <c r="B11" s="41"/>
      <c r="C11" s="157"/>
      <c r="E11" s="143"/>
      <c r="F11" s="188"/>
      <c r="H11" s="142"/>
      <c r="I11" s="188"/>
    </row>
    <row r="12" spans="1:10" x14ac:dyDescent="0.2">
      <c r="A12" s="209" t="s">
        <v>52</v>
      </c>
      <c r="B12" s="41"/>
      <c r="C12" s="157"/>
      <c r="E12" s="228">
        <v>6.3E-2</v>
      </c>
      <c r="F12" s="188"/>
      <c r="H12" s="142"/>
      <c r="I12" s="188"/>
    </row>
    <row r="13" spans="1:10" x14ac:dyDescent="0.2">
      <c r="A13" s="154"/>
      <c r="B13" s="41"/>
      <c r="C13" s="157"/>
      <c r="E13" s="141"/>
      <c r="F13" s="139"/>
      <c r="G13" s="93"/>
      <c r="H13" s="141"/>
      <c r="I13" s="188"/>
      <c r="J13" s="93"/>
    </row>
    <row r="14" spans="1:10" x14ac:dyDescent="0.2">
      <c r="A14" s="145" t="s">
        <v>20</v>
      </c>
      <c r="B14" s="148"/>
      <c r="C14" s="160"/>
      <c r="D14" s="149"/>
      <c r="E14" s="161"/>
      <c r="F14" s="146"/>
      <c r="G14" s="93"/>
      <c r="H14" s="161"/>
      <c r="I14" s="146"/>
      <c r="J14" s="81"/>
    </row>
    <row r="15" spans="1:10" ht="20.100000000000001" customHeight="1" x14ac:dyDescent="0.2">
      <c r="A15" s="168"/>
      <c r="B15" s="165"/>
      <c r="C15" s="166" t="s">
        <v>37</v>
      </c>
      <c r="D15" s="89"/>
      <c r="E15" s="211" t="s">
        <v>60</v>
      </c>
      <c r="F15" s="167"/>
      <c r="G15" s="93"/>
      <c r="H15" s="618"/>
      <c r="I15" s="619"/>
      <c r="J15" s="81"/>
    </row>
    <row r="16" spans="1:10" x14ac:dyDescent="0.2">
      <c r="E16" s="96"/>
      <c r="F16" s="84"/>
      <c r="G16" s="93"/>
      <c r="H16" s="75"/>
      <c r="I16" s="76"/>
      <c r="J16" s="93"/>
    </row>
    <row r="17" spans="1:10" x14ac:dyDescent="0.2">
      <c r="C17" s="79"/>
      <c r="H17" s="75"/>
      <c r="I17" s="76"/>
    </row>
    <row r="18" spans="1:10" x14ac:dyDescent="0.2">
      <c r="A18" s="247"/>
      <c r="B18" s="98"/>
      <c r="D18" s="620"/>
      <c r="E18" s="620"/>
      <c r="F18" s="620"/>
      <c r="G18" s="620"/>
      <c r="H18" s="75"/>
      <c r="I18" s="76"/>
    </row>
    <row r="19" spans="1:10" x14ac:dyDescent="0.2">
      <c r="A19" s="147"/>
      <c r="C19" s="47"/>
      <c r="H19" s="75"/>
      <c r="I19" s="76"/>
    </row>
    <row r="20" spans="1:10" s="88" customFormat="1" x14ac:dyDescent="0.2">
      <c r="A20" s="147"/>
      <c r="C20" s="155"/>
      <c r="D20" s="208"/>
      <c r="E20" s="208"/>
      <c r="F20" s="208"/>
      <c r="G20" s="208"/>
      <c r="H20" s="86"/>
      <c r="I20" s="87"/>
    </row>
    <row r="21" spans="1:10" x14ac:dyDescent="0.2">
      <c r="A21" s="147"/>
      <c r="C21" s="47"/>
      <c r="H21" s="75"/>
      <c r="I21" s="76"/>
    </row>
    <row r="22" spans="1:10" x14ac:dyDescent="0.2">
      <c r="A22" s="99"/>
      <c r="C22" s="99"/>
      <c r="D22" s="614"/>
      <c r="E22" s="614"/>
      <c r="F22" s="614"/>
      <c r="G22" s="614"/>
      <c r="H22" s="75"/>
      <c r="I22" s="76"/>
    </row>
    <row r="23" spans="1:10" x14ac:dyDescent="0.2">
      <c r="A23" s="79"/>
      <c r="C23" s="248"/>
      <c r="D23" s="187"/>
      <c r="E23" s="187"/>
      <c r="F23" s="187"/>
      <c r="G23" s="187"/>
      <c r="H23" s="75"/>
      <c r="I23" s="76"/>
    </row>
    <row r="24" spans="1:10" ht="13.35" hidden="1" customHeight="1" x14ac:dyDescent="0.2">
      <c r="C24" s="90"/>
      <c r="E24" s="78"/>
      <c r="F24" s="91"/>
      <c r="G24" s="91"/>
      <c r="H24" s="75"/>
      <c r="I24" s="76"/>
      <c r="J24" s="97" t="s">
        <v>16</v>
      </c>
    </row>
    <row r="25" spans="1:10" ht="13.35" hidden="1" customHeight="1" x14ac:dyDescent="0.2">
      <c r="E25" s="96"/>
      <c r="F25"/>
      <c r="G25" s="92"/>
      <c r="H25" s="75"/>
      <c r="I25" s="76"/>
      <c r="J25" s="92">
        <v>0.1532</v>
      </c>
    </row>
    <row r="26" spans="1:10" ht="5.25" hidden="1" customHeight="1" x14ac:dyDescent="0.2">
      <c r="E26" s="83"/>
      <c r="F26"/>
      <c r="H26" s="75"/>
      <c r="I26" s="76"/>
    </row>
    <row r="27" spans="1:10" ht="13.35" hidden="1" customHeight="1" x14ac:dyDescent="0.2">
      <c r="E27" s="134"/>
      <c r="F27"/>
      <c r="G27" s="77"/>
      <c r="H27" s="75"/>
      <c r="I27" s="76"/>
      <c r="J27" s="77">
        <v>5471</v>
      </c>
    </row>
    <row r="28" spans="1:10" ht="13.35" hidden="1" customHeight="1" x14ac:dyDescent="0.2">
      <c r="H28" s="75"/>
      <c r="I28" s="76"/>
    </row>
    <row r="29" spans="1:10" ht="13.35" hidden="1" customHeight="1" x14ac:dyDescent="0.2">
      <c r="A29" s="44"/>
      <c r="B29" s="44"/>
    </row>
    <row r="30" spans="1:10" ht="29.25" hidden="1" customHeight="1" x14ac:dyDescent="0.2">
      <c r="A30" s="90"/>
      <c r="B30" s="90"/>
      <c r="C30" s="79"/>
      <c r="D30" s="615"/>
      <c r="E30" s="615"/>
      <c r="F30" s="615"/>
      <c r="G30" s="615"/>
    </row>
    <row r="31" spans="1:10" ht="13.35" hidden="1" customHeight="1" x14ac:dyDescent="0.2"/>
    <row r="32" spans="1:10" ht="35.25" hidden="1" customHeight="1" x14ac:dyDescent="0.2">
      <c r="A32" s="79"/>
      <c r="B32" s="79"/>
      <c r="C32" s="79"/>
      <c r="D32" s="614"/>
      <c r="E32" s="614"/>
      <c r="F32" s="614"/>
      <c r="G32" s="614"/>
      <c r="H32" s="75"/>
      <c r="I32" s="76"/>
    </row>
    <row r="33" ht="13.35" hidden="1" customHeight="1" x14ac:dyDescent="0.2"/>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2.75" x14ac:dyDescent="0.2"/>
  <cols>
    <col min="1" max="1" width="5.42578125" customWidth="1"/>
    <col min="3" max="3" width="1.5703125" customWidth="1"/>
    <col min="4" max="6" width="0" hidden="1" customWidth="1"/>
    <col min="7" max="7" width="1.85546875" customWidth="1"/>
    <col min="11" max="11" width="1.5703125" customWidth="1"/>
    <col min="12" max="14" width="0" hidden="1" customWidth="1"/>
  </cols>
  <sheetData>
    <row r="1" spans="1:14" x14ac:dyDescent="0.2">
      <c r="A1" s="90" t="s">
        <v>44</v>
      </c>
    </row>
    <row r="2" spans="1:14" x14ac:dyDescent="0.2">
      <c r="A2" s="90" t="s">
        <v>49</v>
      </c>
    </row>
    <row r="3" spans="1:14" ht="13.5" thickBot="1" x14ac:dyDescent="0.25">
      <c r="A3" s="44"/>
    </row>
    <row r="4" spans="1:14" ht="13.5" thickBot="1" x14ac:dyDescent="0.25">
      <c r="A4" s="174" t="s">
        <v>39</v>
      </c>
      <c r="B4" s="175"/>
      <c r="D4" s="205" t="s">
        <v>40</v>
      </c>
      <c r="E4" s="206"/>
      <c r="F4" s="207"/>
      <c r="H4" s="205" t="s">
        <v>42</v>
      </c>
      <c r="I4" s="206"/>
      <c r="J4" s="207"/>
      <c r="L4" s="205" t="s">
        <v>41</v>
      </c>
      <c r="M4" s="206"/>
      <c r="N4" s="207"/>
    </row>
    <row r="5" spans="1:14" ht="90.6" customHeight="1" x14ac:dyDescent="0.25">
      <c r="A5" s="176" t="s">
        <v>28</v>
      </c>
      <c r="B5" s="176" t="s">
        <v>47</v>
      </c>
      <c r="C5" s="177"/>
      <c r="D5" s="176" t="s">
        <v>48</v>
      </c>
      <c r="E5" s="176" t="s">
        <v>29</v>
      </c>
      <c r="F5" s="176" t="s">
        <v>32</v>
      </c>
      <c r="G5" s="177"/>
      <c r="H5" s="176" t="s">
        <v>48</v>
      </c>
      <c r="I5" s="178" t="s">
        <v>29</v>
      </c>
      <c r="J5" s="178" t="s">
        <v>32</v>
      </c>
      <c r="K5" s="177"/>
      <c r="L5" s="176" t="s">
        <v>48</v>
      </c>
      <c r="M5" s="178" t="s">
        <v>29</v>
      </c>
      <c r="N5" s="178" t="s">
        <v>32</v>
      </c>
    </row>
    <row r="6" spans="1:14" ht="15" x14ac:dyDescent="0.25">
      <c r="A6" s="106">
        <v>0</v>
      </c>
      <c r="B6" s="108">
        <v>35000</v>
      </c>
      <c r="D6" s="108"/>
      <c r="E6" s="108"/>
      <c r="F6" s="133"/>
      <c r="H6" s="179" t="e">
        <f>#REF!*10</f>
        <v>#REF!</v>
      </c>
      <c r="I6" s="108"/>
      <c r="J6" s="133"/>
      <c r="L6" s="179">
        <f>'House Salary'!J5</f>
        <v>0</v>
      </c>
      <c r="M6" s="108"/>
      <c r="N6" s="133"/>
    </row>
    <row r="7" spans="1:14" ht="15" x14ac:dyDescent="0.25">
      <c r="A7" s="109">
        <v>1</v>
      </c>
      <c r="B7" s="111">
        <v>35750</v>
      </c>
      <c r="D7" s="111"/>
      <c r="E7" s="111">
        <f>D7-$B$6</f>
        <v>-35000</v>
      </c>
      <c r="F7" s="181">
        <f>E7/B6</f>
        <v>-1</v>
      </c>
      <c r="H7" s="180" t="e">
        <f>#REF!*10</f>
        <v>#REF!</v>
      </c>
      <c r="I7" s="111" t="e">
        <f>H7-B6</f>
        <v>#REF!</v>
      </c>
      <c r="J7" s="181" t="e">
        <f>I7/B6</f>
        <v>#REF!</v>
      </c>
      <c r="L7" s="180">
        <f>'House Salary'!J6</f>
        <v>0</v>
      </c>
      <c r="M7" s="111">
        <f>L7-$B$6</f>
        <v>-35000</v>
      </c>
      <c r="N7" s="181"/>
    </row>
    <row r="8" spans="1:14" ht="15" x14ac:dyDescent="0.25">
      <c r="A8" s="109">
        <v>2</v>
      </c>
      <c r="B8" s="111">
        <v>36000</v>
      </c>
      <c r="D8" s="111"/>
      <c r="E8" s="111">
        <f t="shared" ref="E8:E43" si="0">D8-B7</f>
        <v>-35750</v>
      </c>
      <c r="F8" s="181">
        <f t="shared" ref="F8:F43" si="1">E8/B7</f>
        <v>-1</v>
      </c>
      <c r="H8" s="180" t="e">
        <f>#REF!*10</f>
        <v>#REF!</v>
      </c>
      <c r="I8" s="111" t="e">
        <f t="shared" ref="I8:I41" si="2">H8-B7</f>
        <v>#REF!</v>
      </c>
      <c r="J8" s="181" t="e">
        <f t="shared" ref="J8:J41" si="3">I8/B7</f>
        <v>#REF!</v>
      </c>
      <c r="L8" s="180">
        <f>'House Salary'!J7</f>
        <v>0</v>
      </c>
      <c r="M8" s="111">
        <f t="shared" ref="M8:M43" si="4">L8-$B$6</f>
        <v>-35000</v>
      </c>
      <c r="N8" s="181"/>
    </row>
    <row r="9" spans="1:14" ht="15" x14ac:dyDescent="0.25">
      <c r="A9" s="109">
        <v>3</v>
      </c>
      <c r="B9" s="111">
        <v>36250</v>
      </c>
      <c r="D9" s="111"/>
      <c r="E9" s="111">
        <f t="shared" si="0"/>
        <v>-36000</v>
      </c>
      <c r="F9" s="181">
        <f t="shared" si="1"/>
        <v>-1</v>
      </c>
      <c r="H9" s="180" t="e">
        <f>#REF!*10</f>
        <v>#REF!</v>
      </c>
      <c r="I9" s="111" t="e">
        <f t="shared" si="2"/>
        <v>#REF!</v>
      </c>
      <c r="J9" s="181" t="e">
        <f t="shared" si="3"/>
        <v>#REF!</v>
      </c>
      <c r="L9" s="180">
        <f>'House Salary'!J8</f>
        <v>0</v>
      </c>
      <c r="M9" s="111">
        <f t="shared" si="4"/>
        <v>-35000</v>
      </c>
      <c r="N9" s="181"/>
    </row>
    <row r="10" spans="1:14" ht="15" x14ac:dyDescent="0.25">
      <c r="A10" s="109">
        <v>4</v>
      </c>
      <c r="B10" s="111">
        <v>36750</v>
      </c>
      <c r="D10" s="111"/>
      <c r="E10" s="111">
        <f t="shared" si="0"/>
        <v>-36250</v>
      </c>
      <c r="F10" s="181">
        <f t="shared" si="1"/>
        <v>-1</v>
      </c>
      <c r="H10" s="180" t="e">
        <f>#REF!*10</f>
        <v>#REF!</v>
      </c>
      <c r="I10" s="111" t="e">
        <f t="shared" si="2"/>
        <v>#REF!</v>
      </c>
      <c r="J10" s="181" t="e">
        <f t="shared" si="3"/>
        <v>#REF!</v>
      </c>
      <c r="L10" s="180">
        <f>'House Salary'!J9</f>
        <v>0</v>
      </c>
      <c r="M10" s="111">
        <f t="shared" si="4"/>
        <v>-35000</v>
      </c>
      <c r="N10" s="181"/>
    </row>
    <row r="11" spans="1:14" ht="15" x14ac:dyDescent="0.25">
      <c r="A11" s="109">
        <v>5</v>
      </c>
      <c r="B11" s="111">
        <v>37250</v>
      </c>
      <c r="D11" s="111"/>
      <c r="E11" s="111">
        <f t="shared" si="0"/>
        <v>-36750</v>
      </c>
      <c r="F11" s="181">
        <f t="shared" si="1"/>
        <v>-1</v>
      </c>
      <c r="H11" s="180" t="e">
        <f>#REF!*10</f>
        <v>#REF!</v>
      </c>
      <c r="I11" s="111" t="e">
        <f t="shared" si="2"/>
        <v>#REF!</v>
      </c>
      <c r="J11" s="181" t="e">
        <f t="shared" si="3"/>
        <v>#REF!</v>
      </c>
      <c r="L11" s="180">
        <f>'House Salary'!J10</f>
        <v>0</v>
      </c>
      <c r="M11" s="111">
        <f t="shared" si="4"/>
        <v>-35000</v>
      </c>
      <c r="N11" s="181"/>
    </row>
    <row r="12" spans="1:14" ht="15" x14ac:dyDescent="0.25">
      <c r="A12" s="109">
        <v>6</v>
      </c>
      <c r="B12" s="111">
        <v>38000</v>
      </c>
      <c r="D12" s="111"/>
      <c r="E12" s="111">
        <f t="shared" si="0"/>
        <v>-37250</v>
      </c>
      <c r="F12" s="181">
        <f t="shared" si="1"/>
        <v>-1</v>
      </c>
      <c r="H12" s="180" t="e">
        <f>#REF!*10</f>
        <v>#REF!</v>
      </c>
      <c r="I12" s="111" t="e">
        <f t="shared" si="2"/>
        <v>#REF!</v>
      </c>
      <c r="J12" s="181" t="e">
        <f t="shared" si="3"/>
        <v>#REF!</v>
      </c>
      <c r="L12" s="180">
        <f>'House Salary'!J11</f>
        <v>0</v>
      </c>
      <c r="M12" s="111">
        <f t="shared" si="4"/>
        <v>-35000</v>
      </c>
      <c r="N12" s="181"/>
    </row>
    <row r="13" spans="1:14" ht="15" x14ac:dyDescent="0.25">
      <c r="A13" s="109">
        <v>7</v>
      </c>
      <c r="B13" s="111">
        <v>38500</v>
      </c>
      <c r="D13" s="111"/>
      <c r="E13" s="111">
        <f t="shared" si="0"/>
        <v>-38000</v>
      </c>
      <c r="F13" s="181">
        <f t="shared" si="1"/>
        <v>-1</v>
      </c>
      <c r="H13" s="180" t="e">
        <f>#REF!*10</f>
        <v>#REF!</v>
      </c>
      <c r="I13" s="111" t="e">
        <f t="shared" si="2"/>
        <v>#REF!</v>
      </c>
      <c r="J13" s="181" t="e">
        <f t="shared" si="3"/>
        <v>#REF!</v>
      </c>
      <c r="L13" s="180">
        <f>'House Salary'!J12</f>
        <v>0</v>
      </c>
      <c r="M13" s="111">
        <f t="shared" si="4"/>
        <v>-35000</v>
      </c>
      <c r="N13" s="181"/>
    </row>
    <row r="14" spans="1:14" ht="15" x14ac:dyDescent="0.25">
      <c r="A14" s="109">
        <v>8</v>
      </c>
      <c r="B14" s="111">
        <v>39000</v>
      </c>
      <c r="D14" s="111"/>
      <c r="E14" s="111">
        <f t="shared" si="0"/>
        <v>-38500</v>
      </c>
      <c r="F14" s="181">
        <f t="shared" si="1"/>
        <v>-1</v>
      </c>
      <c r="H14" s="180" t="e">
        <f>#REF!*10</f>
        <v>#REF!</v>
      </c>
      <c r="I14" s="111" t="e">
        <f t="shared" si="2"/>
        <v>#REF!</v>
      </c>
      <c r="J14" s="181" t="e">
        <f t="shared" si="3"/>
        <v>#REF!</v>
      </c>
      <c r="L14" s="180">
        <f>'House Salary'!J13</f>
        <v>0</v>
      </c>
      <c r="M14" s="111">
        <f t="shared" si="4"/>
        <v>-35000</v>
      </c>
      <c r="N14" s="181"/>
    </row>
    <row r="15" spans="1:14" ht="15" x14ac:dyDescent="0.25">
      <c r="A15" s="109">
        <v>9</v>
      </c>
      <c r="B15" s="111">
        <v>39500</v>
      </c>
      <c r="D15" s="111"/>
      <c r="E15" s="111">
        <f t="shared" si="0"/>
        <v>-39000</v>
      </c>
      <c r="F15" s="181">
        <f t="shared" si="1"/>
        <v>-1</v>
      </c>
      <c r="H15" s="180" t="e">
        <f>#REF!*10</f>
        <v>#REF!</v>
      </c>
      <c r="I15" s="111" t="e">
        <f t="shared" si="2"/>
        <v>#REF!</v>
      </c>
      <c r="J15" s="181" t="e">
        <f t="shared" si="3"/>
        <v>#REF!</v>
      </c>
      <c r="L15" s="180">
        <f>'House Salary'!J14</f>
        <v>0</v>
      </c>
      <c r="M15" s="111">
        <f t="shared" si="4"/>
        <v>-35000</v>
      </c>
      <c r="N15" s="181"/>
    </row>
    <row r="16" spans="1:14" ht="15" x14ac:dyDescent="0.25">
      <c r="A16" s="109">
        <v>10</v>
      </c>
      <c r="B16" s="111">
        <v>40250</v>
      </c>
      <c r="D16" s="111"/>
      <c r="E16" s="111">
        <f t="shared" si="0"/>
        <v>-39500</v>
      </c>
      <c r="F16" s="181">
        <f t="shared" si="1"/>
        <v>-1</v>
      </c>
      <c r="H16" s="180" t="e">
        <f>#REF!*10</f>
        <v>#REF!</v>
      </c>
      <c r="I16" s="111" t="e">
        <f t="shared" si="2"/>
        <v>#REF!</v>
      </c>
      <c r="J16" s="181" t="e">
        <f t="shared" si="3"/>
        <v>#REF!</v>
      </c>
      <c r="L16" s="180">
        <f>'House Salary'!J15</f>
        <v>0</v>
      </c>
      <c r="M16" s="111">
        <f t="shared" si="4"/>
        <v>-35000</v>
      </c>
      <c r="N16" s="181"/>
    </row>
    <row r="17" spans="1:14" ht="15" x14ac:dyDescent="0.25">
      <c r="A17" s="109">
        <v>11</v>
      </c>
      <c r="B17" s="111">
        <v>41000</v>
      </c>
      <c r="D17" s="111"/>
      <c r="E17" s="111">
        <f t="shared" si="0"/>
        <v>-40250</v>
      </c>
      <c r="F17" s="181">
        <f t="shared" si="1"/>
        <v>-1</v>
      </c>
      <c r="H17" s="180" t="e">
        <f>#REF!*10</f>
        <v>#REF!</v>
      </c>
      <c r="I17" s="111" t="e">
        <f t="shared" si="2"/>
        <v>#REF!</v>
      </c>
      <c r="J17" s="181" t="e">
        <f t="shared" si="3"/>
        <v>#REF!</v>
      </c>
      <c r="L17" s="180">
        <f>'House Salary'!J16</f>
        <v>0</v>
      </c>
      <c r="M17" s="111">
        <f t="shared" si="4"/>
        <v>-35000</v>
      </c>
      <c r="N17" s="181"/>
    </row>
    <row r="18" spans="1:14" ht="15" x14ac:dyDescent="0.25">
      <c r="A18" s="109">
        <v>12</v>
      </c>
      <c r="B18" s="111">
        <v>41750</v>
      </c>
      <c r="D18" s="111"/>
      <c r="E18" s="111">
        <f t="shared" si="0"/>
        <v>-41000</v>
      </c>
      <c r="F18" s="181">
        <f t="shared" si="1"/>
        <v>-1</v>
      </c>
      <c r="H18" s="180" t="e">
        <f>#REF!*10</f>
        <v>#REF!</v>
      </c>
      <c r="I18" s="111" t="e">
        <f t="shared" si="2"/>
        <v>#REF!</v>
      </c>
      <c r="J18" s="181" t="e">
        <f t="shared" si="3"/>
        <v>#REF!</v>
      </c>
      <c r="L18" s="180">
        <f>'House Salary'!J17</f>
        <v>0</v>
      </c>
      <c r="M18" s="111">
        <f t="shared" si="4"/>
        <v>-35000</v>
      </c>
      <c r="N18" s="181"/>
    </row>
    <row r="19" spans="1:14" ht="15" x14ac:dyDescent="0.25">
      <c r="A19" s="109">
        <v>13</v>
      </c>
      <c r="B19" s="111">
        <v>42500</v>
      </c>
      <c r="D19" s="111"/>
      <c r="E19" s="111">
        <f t="shared" si="0"/>
        <v>-41750</v>
      </c>
      <c r="F19" s="181">
        <f t="shared" si="1"/>
        <v>-1</v>
      </c>
      <c r="H19" s="180" t="e">
        <f>#REF!*10</f>
        <v>#REF!</v>
      </c>
      <c r="I19" s="111" t="e">
        <f t="shared" si="2"/>
        <v>#REF!</v>
      </c>
      <c r="J19" s="181" t="e">
        <f t="shared" si="3"/>
        <v>#REF!</v>
      </c>
      <c r="L19" s="180">
        <f>'House Salary'!J18</f>
        <v>0</v>
      </c>
      <c r="M19" s="111">
        <f t="shared" si="4"/>
        <v>-35000</v>
      </c>
      <c r="N19" s="181"/>
    </row>
    <row r="20" spans="1:14" ht="15" x14ac:dyDescent="0.25">
      <c r="A20" s="109">
        <v>14</v>
      </c>
      <c r="B20" s="111">
        <v>43250</v>
      </c>
      <c r="D20" s="111"/>
      <c r="E20" s="111">
        <f t="shared" si="0"/>
        <v>-42500</v>
      </c>
      <c r="F20" s="181">
        <f t="shared" si="1"/>
        <v>-1</v>
      </c>
      <c r="H20" s="180" t="e">
        <f>#REF!*10</f>
        <v>#REF!</v>
      </c>
      <c r="I20" s="111" t="e">
        <f t="shared" si="2"/>
        <v>#REF!</v>
      </c>
      <c r="J20" s="181" t="e">
        <f t="shared" si="3"/>
        <v>#REF!</v>
      </c>
      <c r="L20" s="180">
        <f>'House Salary'!J19</f>
        <v>0</v>
      </c>
      <c r="M20" s="111">
        <f t="shared" si="4"/>
        <v>-35000</v>
      </c>
      <c r="N20" s="181"/>
    </row>
    <row r="21" spans="1:14" ht="15" x14ac:dyDescent="0.25">
      <c r="A21" s="109">
        <v>15</v>
      </c>
      <c r="B21" s="111">
        <v>45250</v>
      </c>
      <c r="D21" s="111"/>
      <c r="E21" s="111">
        <f t="shared" si="0"/>
        <v>-43250</v>
      </c>
      <c r="F21" s="181">
        <f t="shared" si="1"/>
        <v>-1</v>
      </c>
      <c r="H21" s="180" t="e">
        <f>#REF!*10</f>
        <v>#REF!</v>
      </c>
      <c r="I21" s="111" t="e">
        <f t="shared" si="2"/>
        <v>#REF!</v>
      </c>
      <c r="J21" s="181" t="e">
        <f t="shared" si="3"/>
        <v>#REF!</v>
      </c>
      <c r="L21" s="180">
        <f>'House Salary'!J20</f>
        <v>0</v>
      </c>
      <c r="M21" s="111">
        <f t="shared" si="4"/>
        <v>-35000</v>
      </c>
      <c r="N21" s="181"/>
    </row>
    <row r="22" spans="1:14" ht="15" x14ac:dyDescent="0.25">
      <c r="A22" s="109">
        <v>16</v>
      </c>
      <c r="B22" s="111">
        <v>45250</v>
      </c>
      <c r="D22" s="111"/>
      <c r="E22" s="111">
        <f t="shared" si="0"/>
        <v>-45250</v>
      </c>
      <c r="F22" s="181">
        <f t="shared" si="1"/>
        <v>-1</v>
      </c>
      <c r="H22" s="180" t="e">
        <f>#REF!*10</f>
        <v>#REF!</v>
      </c>
      <c r="I22" s="111" t="e">
        <f t="shared" si="2"/>
        <v>#REF!</v>
      </c>
      <c r="J22" s="181" t="e">
        <f t="shared" si="3"/>
        <v>#REF!</v>
      </c>
      <c r="L22" s="180">
        <f>'House Salary'!J21</f>
        <v>0</v>
      </c>
      <c r="M22" s="111">
        <f t="shared" si="4"/>
        <v>-35000</v>
      </c>
      <c r="N22" s="181"/>
    </row>
    <row r="23" spans="1:14" ht="15" x14ac:dyDescent="0.25">
      <c r="A23" s="109">
        <v>17</v>
      </c>
      <c r="B23" s="111">
        <v>45250</v>
      </c>
      <c r="D23" s="111"/>
      <c r="E23" s="111">
        <f t="shared" si="0"/>
        <v>-45250</v>
      </c>
      <c r="F23" s="181">
        <f t="shared" si="1"/>
        <v>-1</v>
      </c>
      <c r="H23" s="180" t="e">
        <f>#REF!*10</f>
        <v>#REF!</v>
      </c>
      <c r="I23" s="111" t="e">
        <f t="shared" si="2"/>
        <v>#REF!</v>
      </c>
      <c r="J23" s="181" t="e">
        <f t="shared" si="3"/>
        <v>#REF!</v>
      </c>
      <c r="L23" s="180">
        <f>'House Salary'!J22</f>
        <v>0</v>
      </c>
      <c r="M23" s="111">
        <f t="shared" si="4"/>
        <v>-35000</v>
      </c>
      <c r="N23" s="181"/>
    </row>
    <row r="24" spans="1:14" ht="15" x14ac:dyDescent="0.25">
      <c r="A24" s="109">
        <v>18</v>
      </c>
      <c r="B24" s="111">
        <v>45250</v>
      </c>
      <c r="D24" s="111"/>
      <c r="E24" s="111">
        <f t="shared" si="0"/>
        <v>-45250</v>
      </c>
      <c r="F24" s="181">
        <f t="shared" si="1"/>
        <v>-1</v>
      </c>
      <c r="H24" s="180" t="e">
        <f>#REF!*10</f>
        <v>#REF!</v>
      </c>
      <c r="I24" s="111" t="e">
        <f t="shared" si="2"/>
        <v>#REF!</v>
      </c>
      <c r="J24" s="181" t="e">
        <f t="shared" si="3"/>
        <v>#REF!</v>
      </c>
      <c r="L24" s="180">
        <f>'House Salary'!J23</f>
        <v>0</v>
      </c>
      <c r="M24" s="111">
        <f t="shared" si="4"/>
        <v>-35000</v>
      </c>
      <c r="N24" s="181"/>
    </row>
    <row r="25" spans="1:14" ht="15" x14ac:dyDescent="0.25">
      <c r="A25" s="109">
        <v>19</v>
      </c>
      <c r="B25" s="111">
        <v>45250</v>
      </c>
      <c r="D25" s="111"/>
      <c r="E25" s="111">
        <f t="shared" si="0"/>
        <v>-45250</v>
      </c>
      <c r="F25" s="181">
        <f t="shared" si="1"/>
        <v>-1</v>
      </c>
      <c r="H25" s="180" t="e">
        <f>#REF!*10</f>
        <v>#REF!</v>
      </c>
      <c r="I25" s="111" t="e">
        <f t="shared" si="2"/>
        <v>#REF!</v>
      </c>
      <c r="J25" s="181" t="e">
        <f t="shared" si="3"/>
        <v>#REF!</v>
      </c>
      <c r="L25" s="180">
        <f>'House Salary'!J24</f>
        <v>0</v>
      </c>
      <c r="M25" s="111">
        <f t="shared" si="4"/>
        <v>-35000</v>
      </c>
      <c r="N25" s="181"/>
    </row>
    <row r="26" spans="1:14" ht="15" x14ac:dyDescent="0.25">
      <c r="A26" s="109">
        <v>20</v>
      </c>
      <c r="B26" s="111">
        <v>48000</v>
      </c>
      <c r="D26" s="111"/>
      <c r="E26" s="111">
        <f t="shared" si="0"/>
        <v>-45250</v>
      </c>
      <c r="F26" s="181">
        <f t="shared" si="1"/>
        <v>-1</v>
      </c>
      <c r="H26" s="180" t="e">
        <f>#REF!*10</f>
        <v>#REF!</v>
      </c>
      <c r="I26" s="111" t="e">
        <f t="shared" si="2"/>
        <v>#REF!</v>
      </c>
      <c r="J26" s="181" t="e">
        <f t="shared" si="3"/>
        <v>#REF!</v>
      </c>
      <c r="L26" s="180">
        <f>'House Salary'!J25</f>
        <v>0</v>
      </c>
      <c r="M26" s="111">
        <f t="shared" si="4"/>
        <v>-35000</v>
      </c>
      <c r="N26" s="181"/>
    </row>
    <row r="27" spans="1:14" ht="15" x14ac:dyDescent="0.25">
      <c r="A27" s="109">
        <v>21</v>
      </c>
      <c r="B27" s="111">
        <v>48000</v>
      </c>
      <c r="D27" s="111"/>
      <c r="E27" s="182">
        <f t="shared" si="0"/>
        <v>-48000</v>
      </c>
      <c r="F27" s="183">
        <f t="shared" si="1"/>
        <v>-1</v>
      </c>
      <c r="H27" s="180" t="e">
        <f>#REF!*10</f>
        <v>#REF!</v>
      </c>
      <c r="I27" s="111" t="e">
        <f t="shared" si="2"/>
        <v>#REF!</v>
      </c>
      <c r="J27" s="181" t="e">
        <f t="shared" si="3"/>
        <v>#REF!</v>
      </c>
      <c r="L27" s="180">
        <f>'House Salary'!J26</f>
        <v>0</v>
      </c>
      <c r="M27" s="111">
        <f t="shared" si="4"/>
        <v>-35000</v>
      </c>
      <c r="N27" s="181"/>
    </row>
    <row r="28" spans="1:14" ht="15" x14ac:dyDescent="0.25">
      <c r="A28" s="109">
        <v>22</v>
      </c>
      <c r="B28" s="111">
        <v>48000</v>
      </c>
      <c r="D28" s="111"/>
      <c r="E28" s="108">
        <f t="shared" si="0"/>
        <v>-48000</v>
      </c>
      <c r="F28" s="184">
        <f t="shared" si="1"/>
        <v>-1</v>
      </c>
      <c r="H28" s="180" t="e">
        <f>#REF!*10</f>
        <v>#REF!</v>
      </c>
      <c r="I28" s="111" t="e">
        <f t="shared" si="2"/>
        <v>#REF!</v>
      </c>
      <c r="J28" s="181" t="e">
        <f t="shared" si="3"/>
        <v>#REF!</v>
      </c>
      <c r="L28" s="180">
        <f>'House Salary'!J27</f>
        <v>0</v>
      </c>
      <c r="M28" s="111">
        <f t="shared" si="4"/>
        <v>-35000</v>
      </c>
      <c r="N28" s="181"/>
    </row>
    <row r="29" spans="1:14" ht="15" x14ac:dyDescent="0.25">
      <c r="A29" s="109">
        <v>23</v>
      </c>
      <c r="B29" s="111">
        <v>48000</v>
      </c>
      <c r="D29" s="111"/>
      <c r="E29" s="111">
        <f t="shared" si="0"/>
        <v>-48000</v>
      </c>
      <c r="F29" s="181">
        <f t="shared" si="1"/>
        <v>-1</v>
      </c>
      <c r="H29" s="180" t="e">
        <f>#REF!*10</f>
        <v>#REF!</v>
      </c>
      <c r="I29" s="111" t="e">
        <f t="shared" si="2"/>
        <v>#REF!</v>
      </c>
      <c r="J29" s="181" t="e">
        <f t="shared" si="3"/>
        <v>#REF!</v>
      </c>
      <c r="L29" s="180">
        <f>'House Salary'!J28</f>
        <v>0</v>
      </c>
      <c r="M29" s="111">
        <f t="shared" si="4"/>
        <v>-35000</v>
      </c>
      <c r="N29" s="181"/>
    </row>
    <row r="30" spans="1:14" ht="15" x14ac:dyDescent="0.25">
      <c r="A30" s="109">
        <v>24</v>
      </c>
      <c r="B30" s="111">
        <v>48000</v>
      </c>
      <c r="D30" s="111"/>
      <c r="E30" s="111">
        <f t="shared" si="0"/>
        <v>-48000</v>
      </c>
      <c r="F30" s="181">
        <f t="shared" si="1"/>
        <v>-1</v>
      </c>
      <c r="H30" s="180" t="e">
        <f>#REF!*10</f>
        <v>#REF!</v>
      </c>
      <c r="I30" s="111" t="e">
        <f t="shared" si="2"/>
        <v>#REF!</v>
      </c>
      <c r="J30" s="181" t="e">
        <f t="shared" si="3"/>
        <v>#REF!</v>
      </c>
      <c r="L30" s="180">
        <f>'House Salary'!J29</f>
        <v>0</v>
      </c>
      <c r="M30" s="111">
        <f t="shared" si="4"/>
        <v>-35000</v>
      </c>
      <c r="N30" s="181"/>
    </row>
    <row r="31" spans="1:14" ht="15" x14ac:dyDescent="0.25">
      <c r="A31" s="109">
        <v>25</v>
      </c>
      <c r="B31" s="111">
        <v>51000</v>
      </c>
      <c r="D31" s="111"/>
      <c r="E31" s="111">
        <f t="shared" si="0"/>
        <v>-48000</v>
      </c>
      <c r="F31" s="181">
        <f t="shared" si="1"/>
        <v>-1</v>
      </c>
      <c r="H31" s="180" t="e">
        <f>#REF!*10</f>
        <v>#REF!</v>
      </c>
      <c r="I31" s="111" t="e">
        <f t="shared" si="2"/>
        <v>#REF!</v>
      </c>
      <c r="J31" s="181" t="e">
        <f t="shared" si="3"/>
        <v>#REF!</v>
      </c>
      <c r="L31" s="180">
        <f>'House Salary'!J30</f>
        <v>0</v>
      </c>
      <c r="M31" s="111">
        <f t="shared" si="4"/>
        <v>-35000</v>
      </c>
      <c r="N31" s="181"/>
    </row>
    <row r="32" spans="1:14" ht="15" x14ac:dyDescent="0.25">
      <c r="A32" s="109">
        <v>26</v>
      </c>
      <c r="B32" s="111">
        <v>51000</v>
      </c>
      <c r="D32" s="111"/>
      <c r="E32" s="111">
        <f t="shared" si="0"/>
        <v>-51000</v>
      </c>
      <c r="F32" s="181">
        <f t="shared" si="1"/>
        <v>-1</v>
      </c>
      <c r="H32" s="180" t="e">
        <f>#REF!*10</f>
        <v>#REF!</v>
      </c>
      <c r="I32" s="111" t="e">
        <f t="shared" si="2"/>
        <v>#REF!</v>
      </c>
      <c r="J32" s="181" t="e">
        <f t="shared" si="3"/>
        <v>#REF!</v>
      </c>
      <c r="L32" s="180">
        <f>'House Salary'!J31</f>
        <v>0</v>
      </c>
      <c r="M32" s="111">
        <f t="shared" si="4"/>
        <v>-35000</v>
      </c>
      <c r="N32" s="181"/>
    </row>
    <row r="33" spans="1:14" ht="15" x14ac:dyDescent="0.25">
      <c r="A33" s="109">
        <v>27</v>
      </c>
      <c r="B33" s="111">
        <v>51000</v>
      </c>
      <c r="D33" s="111"/>
      <c r="E33" s="111">
        <f t="shared" si="0"/>
        <v>-51000</v>
      </c>
      <c r="F33" s="181">
        <f t="shared" si="1"/>
        <v>-1</v>
      </c>
      <c r="H33" s="180" t="e">
        <f>#REF!*10</f>
        <v>#REF!</v>
      </c>
      <c r="I33" s="111" t="e">
        <f t="shared" si="2"/>
        <v>#REF!</v>
      </c>
      <c r="J33" s="181" t="e">
        <f t="shared" si="3"/>
        <v>#REF!</v>
      </c>
      <c r="L33" s="180">
        <f>'House Salary'!J32</f>
        <v>0</v>
      </c>
      <c r="M33" s="111">
        <f t="shared" si="4"/>
        <v>-35000</v>
      </c>
      <c r="N33" s="181"/>
    </row>
    <row r="34" spans="1:14" ht="15" x14ac:dyDescent="0.25">
      <c r="A34" s="109">
        <v>28</v>
      </c>
      <c r="B34" s="111">
        <v>51000</v>
      </c>
      <c r="D34" s="111"/>
      <c r="E34" s="111">
        <f t="shared" si="0"/>
        <v>-51000</v>
      </c>
      <c r="F34" s="181">
        <f t="shared" si="1"/>
        <v>-1</v>
      </c>
      <c r="H34" s="180" t="e">
        <f>#REF!*10</f>
        <v>#REF!</v>
      </c>
      <c r="I34" s="111" t="e">
        <f t="shared" si="2"/>
        <v>#REF!</v>
      </c>
      <c r="J34" s="181" t="e">
        <f t="shared" si="3"/>
        <v>#REF!</v>
      </c>
      <c r="L34" s="180">
        <f>'House Salary'!J33</f>
        <v>0</v>
      </c>
      <c r="M34" s="111">
        <f t="shared" si="4"/>
        <v>-35000</v>
      </c>
      <c r="N34" s="181"/>
    </row>
    <row r="35" spans="1:14" ht="15" x14ac:dyDescent="0.25">
      <c r="A35" s="109">
        <v>29</v>
      </c>
      <c r="B35" s="111">
        <v>51000</v>
      </c>
      <c r="D35" s="111"/>
      <c r="E35" s="111">
        <f t="shared" si="0"/>
        <v>-51000</v>
      </c>
      <c r="F35" s="181">
        <f t="shared" si="1"/>
        <v>-1</v>
      </c>
      <c r="H35" s="180" t="e">
        <f>#REF!*10</f>
        <v>#REF!</v>
      </c>
      <c r="I35" s="111" t="e">
        <f t="shared" si="2"/>
        <v>#REF!</v>
      </c>
      <c r="J35" s="181" t="e">
        <f t="shared" si="3"/>
        <v>#REF!</v>
      </c>
      <c r="L35" s="180">
        <f>'House Salary'!J34</f>
        <v>0</v>
      </c>
      <c r="M35" s="111">
        <f t="shared" si="4"/>
        <v>-35000</v>
      </c>
      <c r="N35" s="181"/>
    </row>
    <row r="36" spans="1:14" ht="15" x14ac:dyDescent="0.25">
      <c r="A36" s="109">
        <v>30</v>
      </c>
      <c r="B36" s="111">
        <v>51000</v>
      </c>
      <c r="D36" s="111"/>
      <c r="E36" s="111">
        <f t="shared" si="0"/>
        <v>-51000</v>
      </c>
      <c r="F36" s="181">
        <f t="shared" si="1"/>
        <v>-1</v>
      </c>
      <c r="H36" s="180" t="e">
        <f>#REF!*10</f>
        <v>#REF!</v>
      </c>
      <c r="I36" s="111" t="e">
        <f t="shared" si="2"/>
        <v>#REF!</v>
      </c>
      <c r="J36" s="181" t="e">
        <f t="shared" si="3"/>
        <v>#REF!</v>
      </c>
      <c r="L36" s="180">
        <f>'House Salary'!J35</f>
        <v>0</v>
      </c>
      <c r="M36" s="111">
        <f t="shared" si="4"/>
        <v>-35000</v>
      </c>
      <c r="N36" s="181"/>
    </row>
    <row r="37" spans="1:14" ht="15" x14ac:dyDescent="0.25">
      <c r="A37" s="109">
        <v>31</v>
      </c>
      <c r="B37" s="111">
        <v>51000</v>
      </c>
      <c r="D37" s="111"/>
      <c r="E37" s="111">
        <f t="shared" si="0"/>
        <v>-51000</v>
      </c>
      <c r="F37" s="181">
        <f t="shared" si="1"/>
        <v>-1</v>
      </c>
      <c r="H37" s="180" t="e">
        <f>#REF!*10</f>
        <v>#REF!</v>
      </c>
      <c r="I37" s="111" t="e">
        <f t="shared" si="2"/>
        <v>#REF!</v>
      </c>
      <c r="J37" s="181" t="e">
        <f t="shared" si="3"/>
        <v>#REF!</v>
      </c>
      <c r="L37" s="180">
        <f>'House Salary'!J36</f>
        <v>0</v>
      </c>
      <c r="M37" s="111">
        <f t="shared" si="4"/>
        <v>-35000</v>
      </c>
      <c r="N37" s="181"/>
    </row>
    <row r="38" spans="1:14" ht="15" x14ac:dyDescent="0.25">
      <c r="A38" s="109">
        <v>32</v>
      </c>
      <c r="B38" s="111">
        <v>51000</v>
      </c>
      <c r="D38" s="111"/>
      <c r="E38" s="111">
        <f t="shared" si="0"/>
        <v>-51000</v>
      </c>
      <c r="F38" s="181">
        <f t="shared" si="1"/>
        <v>-1</v>
      </c>
      <c r="H38" s="180" t="e">
        <f>#REF!*10</f>
        <v>#REF!</v>
      </c>
      <c r="I38" s="111" t="e">
        <f t="shared" si="2"/>
        <v>#REF!</v>
      </c>
      <c r="J38" s="181" t="e">
        <f t="shared" si="3"/>
        <v>#REF!</v>
      </c>
      <c r="L38" s="180">
        <f>'House Salary'!J37</f>
        <v>0</v>
      </c>
      <c r="M38" s="111">
        <f t="shared" si="4"/>
        <v>-35000</v>
      </c>
      <c r="N38" s="181"/>
    </row>
    <row r="39" spans="1:14" ht="15" x14ac:dyDescent="0.25">
      <c r="A39" s="109">
        <v>33</v>
      </c>
      <c r="B39" s="111">
        <v>51000</v>
      </c>
      <c r="D39" s="111"/>
      <c r="E39" s="111">
        <f t="shared" si="0"/>
        <v>-51000</v>
      </c>
      <c r="F39" s="181">
        <f t="shared" si="1"/>
        <v>-1</v>
      </c>
      <c r="H39" s="180" t="e">
        <f>#REF!*10</f>
        <v>#REF!</v>
      </c>
      <c r="I39" s="111" t="e">
        <f t="shared" si="2"/>
        <v>#REF!</v>
      </c>
      <c r="J39" s="181" t="e">
        <f t="shared" si="3"/>
        <v>#REF!</v>
      </c>
      <c r="L39" s="180">
        <f>'House Salary'!J38</f>
        <v>0</v>
      </c>
      <c r="M39" s="111">
        <f t="shared" si="4"/>
        <v>-35000</v>
      </c>
      <c r="N39" s="181"/>
    </row>
    <row r="40" spans="1:14" ht="15" x14ac:dyDescent="0.25">
      <c r="A40" s="109">
        <v>34</v>
      </c>
      <c r="B40" s="111">
        <v>51000</v>
      </c>
      <c r="D40" s="111"/>
      <c r="E40" s="111">
        <f t="shared" si="0"/>
        <v>-51000</v>
      </c>
      <c r="F40" s="181">
        <f t="shared" si="1"/>
        <v>-1</v>
      </c>
      <c r="H40" s="180" t="e">
        <f>#REF!*10</f>
        <v>#REF!</v>
      </c>
      <c r="I40" s="111" t="e">
        <f t="shared" si="2"/>
        <v>#REF!</v>
      </c>
      <c r="J40" s="181" t="e">
        <f>I40/B39</f>
        <v>#REF!</v>
      </c>
      <c r="L40" s="180">
        <f>'House Salary'!J39</f>
        <v>0</v>
      </c>
      <c r="M40" s="111">
        <f t="shared" si="4"/>
        <v>-35000</v>
      </c>
      <c r="N40" s="181"/>
    </row>
    <row r="41" spans="1:14" ht="15" x14ac:dyDescent="0.25">
      <c r="A41" s="109">
        <v>35</v>
      </c>
      <c r="B41" s="111">
        <v>51000</v>
      </c>
      <c r="D41" s="111"/>
      <c r="E41" s="111">
        <f t="shared" si="0"/>
        <v>-51000</v>
      </c>
      <c r="F41" s="181">
        <f t="shared" si="1"/>
        <v>-1</v>
      </c>
      <c r="H41" s="180" t="e">
        <f>#REF!*10</f>
        <v>#REF!</v>
      </c>
      <c r="I41" s="111" t="e">
        <f t="shared" si="2"/>
        <v>#REF!</v>
      </c>
      <c r="J41" s="181" t="e">
        <f t="shared" si="3"/>
        <v>#REF!</v>
      </c>
      <c r="L41" s="180">
        <f>'House Salary'!J40</f>
        <v>0</v>
      </c>
      <c r="M41" s="111">
        <f t="shared" si="4"/>
        <v>-35000</v>
      </c>
      <c r="N41" s="181"/>
    </row>
    <row r="42" spans="1:14" ht="15" x14ac:dyDescent="0.25">
      <c r="A42" s="109">
        <v>36</v>
      </c>
      <c r="B42" s="111">
        <v>51000</v>
      </c>
      <c r="D42" s="111"/>
      <c r="E42" s="111">
        <f t="shared" si="0"/>
        <v>-51000</v>
      </c>
      <c r="F42" s="181">
        <f t="shared" si="1"/>
        <v>-1</v>
      </c>
      <c r="H42" s="180" t="e">
        <f>#REF!*10</f>
        <v>#REF!</v>
      </c>
      <c r="I42" s="111" t="e">
        <f>H42-B41</f>
        <v>#REF!</v>
      </c>
      <c r="J42" s="181" t="e">
        <f>I42/B41</f>
        <v>#REF!</v>
      </c>
      <c r="L42" s="180">
        <f>'House Salary'!J41</f>
        <v>0</v>
      </c>
      <c r="M42" s="111">
        <f t="shared" si="4"/>
        <v>-35000</v>
      </c>
      <c r="N42" s="181"/>
    </row>
    <row r="43" spans="1:14" ht="15" x14ac:dyDescent="0.25">
      <c r="A43" s="114">
        <v>37</v>
      </c>
      <c r="B43" s="116">
        <v>51000</v>
      </c>
      <c r="D43" s="116"/>
      <c r="E43" s="116">
        <f t="shared" si="0"/>
        <v>-51000</v>
      </c>
      <c r="F43" s="186">
        <f t="shared" si="1"/>
        <v>-1</v>
      </c>
      <c r="H43" s="185" t="e">
        <f>#REF!*10</f>
        <v>#REF!</v>
      </c>
      <c r="I43" s="111" t="e">
        <f>H43-B42</f>
        <v>#REF!</v>
      </c>
      <c r="J43" s="186"/>
      <c r="L43" s="185">
        <f>'House Salary'!J42</f>
        <v>0</v>
      </c>
      <c r="M43" s="111">
        <f t="shared" si="4"/>
        <v>-35000</v>
      </c>
      <c r="N43" s="186"/>
    </row>
    <row r="44" spans="1:14" x14ac:dyDescent="0.2">
      <c r="D44" s="189" t="s">
        <v>43</v>
      </c>
      <c r="E44" s="190"/>
      <c r="F44" s="191"/>
      <c r="G44" s="90"/>
      <c r="H44" s="189" t="s">
        <v>43</v>
      </c>
      <c r="I44" s="190"/>
      <c r="J44" s="191"/>
      <c r="K44" s="90"/>
      <c r="L44" s="189" t="s">
        <v>43</v>
      </c>
      <c r="M44" s="37"/>
      <c r="N44" s="195"/>
    </row>
    <row r="45" spans="1:14" ht="12.75" customHeight="1" x14ac:dyDescent="0.2">
      <c r="D45" s="137"/>
      <c r="E45" s="41"/>
      <c r="F45" s="192"/>
      <c r="H45" s="621"/>
      <c r="I45" s="622"/>
      <c r="J45" s="623"/>
      <c r="L45" s="196"/>
      <c r="M45" s="41"/>
      <c r="N45" s="192"/>
    </row>
    <row r="46" spans="1:14" x14ac:dyDescent="0.2">
      <c r="D46" s="137"/>
      <c r="E46" s="41"/>
      <c r="F46" s="192"/>
      <c r="H46" s="621"/>
      <c r="I46" s="622"/>
      <c r="J46" s="623"/>
      <c r="L46" s="154"/>
      <c r="M46" s="41"/>
      <c r="N46" s="192"/>
    </row>
    <row r="47" spans="1:14" x14ac:dyDescent="0.2">
      <c r="D47" s="193"/>
      <c r="E47" s="40"/>
      <c r="F47" s="194"/>
      <c r="H47" s="193"/>
      <c r="I47" s="40"/>
      <c r="J47" s="194"/>
      <c r="L47" s="159"/>
      <c r="M47" s="40"/>
      <c r="N47" s="194"/>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2.75" x14ac:dyDescent="0.2"/>
  <cols>
    <col min="3" max="3" width="9.5703125" bestFit="1" customWidth="1"/>
    <col min="8" max="8" width="8.85546875" style="42"/>
    <col min="10" max="10" width="8.85546875" style="200"/>
  </cols>
  <sheetData>
    <row r="1" spans="1:10" x14ac:dyDescent="0.2">
      <c r="A1" s="85" t="s">
        <v>35</v>
      </c>
      <c r="C1" s="42"/>
    </row>
    <row r="2" spans="1:10" x14ac:dyDescent="0.2">
      <c r="A2" s="85" t="s">
        <v>49</v>
      </c>
      <c r="C2" s="42"/>
    </row>
    <row r="3" spans="1:10" x14ac:dyDescent="0.2">
      <c r="A3" s="104"/>
      <c r="C3" s="42"/>
    </row>
    <row r="4" spans="1:10" ht="75" x14ac:dyDescent="0.25">
      <c r="A4" s="105" t="s">
        <v>28</v>
      </c>
      <c r="B4" s="105" t="s">
        <v>50</v>
      </c>
      <c r="C4" s="105" t="s">
        <v>27</v>
      </c>
      <c r="D4" s="105" t="s">
        <v>38</v>
      </c>
      <c r="E4" s="105" t="s">
        <v>29</v>
      </c>
      <c r="F4" s="105" t="s">
        <v>32</v>
      </c>
      <c r="G4" s="105" t="s">
        <v>51</v>
      </c>
      <c r="J4" s="201" t="s">
        <v>38</v>
      </c>
    </row>
    <row r="5" spans="1:10" ht="15" x14ac:dyDescent="0.25">
      <c r="A5" s="106">
        <v>0</v>
      </c>
      <c r="B5" s="108">
        <v>35000</v>
      </c>
      <c r="C5" s="107">
        <f>D5-B5</f>
        <v>-35000</v>
      </c>
      <c r="D5" s="108">
        <f>J5</f>
        <v>0</v>
      </c>
      <c r="E5" s="108"/>
      <c r="F5" s="108"/>
      <c r="G5" s="133">
        <v>0</v>
      </c>
      <c r="J5" s="202"/>
    </row>
    <row r="6" spans="1:10" ht="15" x14ac:dyDescent="0.25">
      <c r="A6" s="109">
        <v>1</v>
      </c>
      <c r="B6" s="111">
        <v>35750</v>
      </c>
      <c r="C6" s="110">
        <f>D6-B6</f>
        <v>-35750</v>
      </c>
      <c r="D6" s="111">
        <f>J6</f>
        <v>0</v>
      </c>
      <c r="E6" s="111">
        <f>D6-B5</f>
        <v>-35000</v>
      </c>
      <c r="F6" s="112">
        <f t="shared" ref="F6:F42" si="0">E6/B5</f>
        <v>-1</v>
      </c>
      <c r="G6" s="133">
        <v>0</v>
      </c>
      <c r="J6" s="203">
        <v>0</v>
      </c>
    </row>
    <row r="7" spans="1:10" ht="15" x14ac:dyDescent="0.25">
      <c r="A7" s="109">
        <v>2</v>
      </c>
      <c r="B7" s="111">
        <v>36000</v>
      </c>
      <c r="C7" s="110">
        <f t="shared" ref="C7:C41" si="1">D7-B7</f>
        <v>-36000</v>
      </c>
      <c r="D7" s="111">
        <f t="shared" ref="D7:D41" si="2">J7</f>
        <v>0</v>
      </c>
      <c r="E7" s="111">
        <f t="shared" ref="E7:E42" si="3">D7-B6</f>
        <v>-35750</v>
      </c>
      <c r="F7" s="112">
        <f t="shared" si="0"/>
        <v>-1</v>
      </c>
      <c r="G7" s="133">
        <v>0</v>
      </c>
      <c r="J7" s="203"/>
    </row>
    <row r="8" spans="1:10" ht="15" x14ac:dyDescent="0.25">
      <c r="A8" s="109">
        <v>3</v>
      </c>
      <c r="B8" s="111">
        <v>36250</v>
      </c>
      <c r="C8" s="110">
        <f t="shared" si="1"/>
        <v>-36250</v>
      </c>
      <c r="D8" s="111">
        <f t="shared" si="2"/>
        <v>0</v>
      </c>
      <c r="E8" s="111">
        <f t="shared" si="3"/>
        <v>-36000</v>
      </c>
      <c r="F8" s="112">
        <f t="shared" si="0"/>
        <v>-1</v>
      </c>
      <c r="G8" s="133">
        <v>0</v>
      </c>
      <c r="J8" s="203"/>
    </row>
    <row r="9" spans="1:10" ht="15" x14ac:dyDescent="0.25">
      <c r="A9" s="109">
        <v>4</v>
      </c>
      <c r="B9" s="111">
        <v>36750</v>
      </c>
      <c r="C9" s="110">
        <f t="shared" si="1"/>
        <v>-36750</v>
      </c>
      <c r="D9" s="111">
        <f t="shared" si="2"/>
        <v>0</v>
      </c>
      <c r="E9" s="111">
        <f t="shared" si="3"/>
        <v>-36250</v>
      </c>
      <c r="F9" s="112">
        <f t="shared" si="0"/>
        <v>-1</v>
      </c>
      <c r="G9" s="133">
        <v>0</v>
      </c>
      <c r="J9" s="203"/>
    </row>
    <row r="10" spans="1:10" ht="15" x14ac:dyDescent="0.25">
      <c r="A10" s="109">
        <v>5</v>
      </c>
      <c r="B10" s="111">
        <v>37250</v>
      </c>
      <c r="C10" s="110">
        <f t="shared" si="1"/>
        <v>-37250</v>
      </c>
      <c r="D10" s="111">
        <f t="shared" si="2"/>
        <v>0</v>
      </c>
      <c r="E10" s="111">
        <f t="shared" si="3"/>
        <v>-36750</v>
      </c>
      <c r="F10" s="112">
        <f t="shared" si="0"/>
        <v>-1</v>
      </c>
      <c r="G10" s="113">
        <v>0</v>
      </c>
      <c r="J10" s="203"/>
    </row>
    <row r="11" spans="1:10" ht="15" x14ac:dyDescent="0.25">
      <c r="A11" s="109">
        <v>6</v>
      </c>
      <c r="B11" s="111">
        <v>38000</v>
      </c>
      <c r="C11" s="110">
        <f t="shared" si="1"/>
        <v>-38000</v>
      </c>
      <c r="D11" s="111">
        <f t="shared" si="2"/>
        <v>0</v>
      </c>
      <c r="E11" s="111">
        <f t="shared" si="3"/>
        <v>-37250</v>
      </c>
      <c r="F11" s="112">
        <f t="shared" si="0"/>
        <v>-1</v>
      </c>
      <c r="G11" s="113">
        <v>0</v>
      </c>
      <c r="J11" s="203"/>
    </row>
    <row r="12" spans="1:10" ht="15" x14ac:dyDescent="0.25">
      <c r="A12" s="109">
        <v>7</v>
      </c>
      <c r="B12" s="111">
        <v>38500</v>
      </c>
      <c r="C12" s="110">
        <f t="shared" si="1"/>
        <v>-38500</v>
      </c>
      <c r="D12" s="111">
        <f t="shared" si="2"/>
        <v>0</v>
      </c>
      <c r="E12" s="111">
        <f>D12-B11</f>
        <v>-38000</v>
      </c>
      <c r="F12" s="112">
        <f t="shared" si="0"/>
        <v>-1</v>
      </c>
      <c r="G12" s="113">
        <v>0</v>
      </c>
      <c r="J12" s="203"/>
    </row>
    <row r="13" spans="1:10" ht="15" x14ac:dyDescent="0.25">
      <c r="A13" s="109">
        <v>8</v>
      </c>
      <c r="B13" s="111">
        <v>39000</v>
      </c>
      <c r="C13" s="110">
        <f t="shared" si="1"/>
        <v>-39000</v>
      </c>
      <c r="D13" s="111">
        <f t="shared" si="2"/>
        <v>0</v>
      </c>
      <c r="E13" s="111">
        <f t="shared" si="3"/>
        <v>-38500</v>
      </c>
      <c r="F13" s="112">
        <f t="shared" si="0"/>
        <v>-1</v>
      </c>
      <c r="G13" s="113">
        <v>0</v>
      </c>
      <c r="J13" s="203"/>
    </row>
    <row r="14" spans="1:10" ht="15" x14ac:dyDescent="0.25">
      <c r="A14" s="109">
        <v>9</v>
      </c>
      <c r="B14" s="111">
        <v>39500</v>
      </c>
      <c r="C14" s="110">
        <f t="shared" si="1"/>
        <v>-39500</v>
      </c>
      <c r="D14" s="111">
        <f t="shared" si="2"/>
        <v>0</v>
      </c>
      <c r="E14" s="111">
        <f t="shared" si="3"/>
        <v>-39000</v>
      </c>
      <c r="F14" s="112">
        <f t="shared" si="0"/>
        <v>-1</v>
      </c>
      <c r="G14" s="113">
        <v>0</v>
      </c>
      <c r="J14" s="203"/>
    </row>
    <row r="15" spans="1:10" ht="15" x14ac:dyDescent="0.25">
      <c r="A15" s="109">
        <v>10</v>
      </c>
      <c r="B15" s="111">
        <v>40250</v>
      </c>
      <c r="C15" s="110">
        <f t="shared" si="1"/>
        <v>-40250</v>
      </c>
      <c r="D15" s="111">
        <f t="shared" si="2"/>
        <v>0</v>
      </c>
      <c r="E15" s="111">
        <f>D15-B14</f>
        <v>-39500</v>
      </c>
      <c r="F15" s="112">
        <f t="shared" si="0"/>
        <v>-1</v>
      </c>
      <c r="G15" s="113">
        <v>0</v>
      </c>
      <c r="J15" s="203"/>
    </row>
    <row r="16" spans="1:10" ht="15" x14ac:dyDescent="0.25">
      <c r="A16" s="109">
        <v>11</v>
      </c>
      <c r="B16" s="111">
        <v>41000</v>
      </c>
      <c r="C16" s="110">
        <f t="shared" si="1"/>
        <v>-41000</v>
      </c>
      <c r="D16" s="111">
        <f t="shared" si="2"/>
        <v>0</v>
      </c>
      <c r="E16" s="111">
        <f t="shared" si="3"/>
        <v>-40250</v>
      </c>
      <c r="F16" s="112">
        <f t="shared" si="0"/>
        <v>-1</v>
      </c>
      <c r="G16" s="113">
        <v>0</v>
      </c>
      <c r="J16" s="203"/>
    </row>
    <row r="17" spans="1:10" ht="15" x14ac:dyDescent="0.25">
      <c r="A17" s="109">
        <v>12</v>
      </c>
      <c r="B17" s="111">
        <v>41750</v>
      </c>
      <c r="C17" s="110">
        <f t="shared" si="1"/>
        <v>-41750</v>
      </c>
      <c r="D17" s="111">
        <f t="shared" si="2"/>
        <v>0</v>
      </c>
      <c r="E17" s="111">
        <f t="shared" si="3"/>
        <v>-41000</v>
      </c>
      <c r="F17" s="112">
        <f t="shared" si="0"/>
        <v>-1</v>
      </c>
      <c r="G17" s="113">
        <v>0</v>
      </c>
      <c r="J17" s="203"/>
    </row>
    <row r="18" spans="1:10" ht="15" x14ac:dyDescent="0.25">
      <c r="A18" s="109">
        <v>13</v>
      </c>
      <c r="B18" s="111">
        <v>42500</v>
      </c>
      <c r="C18" s="110">
        <f t="shared" si="1"/>
        <v>-42500</v>
      </c>
      <c r="D18" s="111">
        <f t="shared" si="2"/>
        <v>0</v>
      </c>
      <c r="E18" s="111">
        <f t="shared" si="3"/>
        <v>-41750</v>
      </c>
      <c r="F18" s="112">
        <f t="shared" si="0"/>
        <v>-1</v>
      </c>
      <c r="G18" s="113">
        <v>0</v>
      </c>
      <c r="J18" s="203"/>
    </row>
    <row r="19" spans="1:10" ht="15" x14ac:dyDescent="0.25">
      <c r="A19" s="109">
        <v>14</v>
      </c>
      <c r="B19" s="111">
        <v>43250</v>
      </c>
      <c r="C19" s="110">
        <f t="shared" si="1"/>
        <v>-43250</v>
      </c>
      <c r="D19" s="111">
        <f t="shared" si="2"/>
        <v>0</v>
      </c>
      <c r="E19" s="111">
        <f t="shared" si="3"/>
        <v>-42500</v>
      </c>
      <c r="F19" s="112">
        <f t="shared" si="0"/>
        <v>-1</v>
      </c>
      <c r="G19" s="113">
        <v>0</v>
      </c>
      <c r="J19" s="203"/>
    </row>
    <row r="20" spans="1:10" ht="15" x14ac:dyDescent="0.25">
      <c r="A20" s="109">
        <v>15</v>
      </c>
      <c r="B20" s="111">
        <v>45250</v>
      </c>
      <c r="C20" s="110">
        <f t="shared" si="1"/>
        <v>-45250</v>
      </c>
      <c r="D20" s="111">
        <f t="shared" si="2"/>
        <v>0</v>
      </c>
      <c r="E20" s="111">
        <f t="shared" si="3"/>
        <v>-43250</v>
      </c>
      <c r="F20" s="112">
        <f t="shared" si="0"/>
        <v>-1</v>
      </c>
      <c r="G20" s="113">
        <v>0</v>
      </c>
      <c r="J20" s="203"/>
    </row>
    <row r="21" spans="1:10" ht="15" x14ac:dyDescent="0.25">
      <c r="A21" s="109">
        <v>16</v>
      </c>
      <c r="B21" s="111">
        <v>45250</v>
      </c>
      <c r="C21" s="110">
        <f t="shared" si="1"/>
        <v>-45250</v>
      </c>
      <c r="D21" s="111">
        <f t="shared" si="2"/>
        <v>0</v>
      </c>
      <c r="E21" s="111">
        <f t="shared" si="3"/>
        <v>-45250</v>
      </c>
      <c r="F21" s="112">
        <f t="shared" si="0"/>
        <v>-1</v>
      </c>
      <c r="G21" s="113">
        <v>0</v>
      </c>
      <c r="J21" s="203"/>
    </row>
    <row r="22" spans="1:10" ht="15" x14ac:dyDescent="0.25">
      <c r="A22" s="109">
        <v>17</v>
      </c>
      <c r="B22" s="111">
        <v>45250</v>
      </c>
      <c r="C22" s="110">
        <f t="shared" si="1"/>
        <v>-45250</v>
      </c>
      <c r="D22" s="111">
        <f t="shared" si="2"/>
        <v>0</v>
      </c>
      <c r="E22" s="111">
        <f t="shared" si="3"/>
        <v>-45250</v>
      </c>
      <c r="F22" s="112">
        <f t="shared" si="0"/>
        <v>-1</v>
      </c>
      <c r="G22" s="113">
        <v>0</v>
      </c>
      <c r="J22" s="203"/>
    </row>
    <row r="23" spans="1:10" ht="15" x14ac:dyDescent="0.25">
      <c r="A23" s="109">
        <v>18</v>
      </c>
      <c r="B23" s="111">
        <v>45250</v>
      </c>
      <c r="C23" s="110">
        <f t="shared" si="1"/>
        <v>-45250</v>
      </c>
      <c r="D23" s="111">
        <f t="shared" si="2"/>
        <v>0</v>
      </c>
      <c r="E23" s="111">
        <f t="shared" si="3"/>
        <v>-45250</v>
      </c>
      <c r="F23" s="112">
        <f t="shared" si="0"/>
        <v>-1</v>
      </c>
      <c r="G23" s="113">
        <v>0</v>
      </c>
      <c r="J23" s="203"/>
    </row>
    <row r="24" spans="1:10" ht="15" x14ac:dyDescent="0.25">
      <c r="A24" s="109">
        <v>19</v>
      </c>
      <c r="B24" s="111">
        <v>45250</v>
      </c>
      <c r="C24" s="110">
        <f t="shared" si="1"/>
        <v>-45250</v>
      </c>
      <c r="D24" s="111">
        <f t="shared" si="2"/>
        <v>0</v>
      </c>
      <c r="E24" s="111">
        <f t="shared" si="3"/>
        <v>-45250</v>
      </c>
      <c r="F24" s="112">
        <f t="shared" si="0"/>
        <v>-1</v>
      </c>
      <c r="G24" s="113">
        <v>0</v>
      </c>
      <c r="J24" s="203"/>
    </row>
    <row r="25" spans="1:10" ht="15" x14ac:dyDescent="0.25">
      <c r="A25" s="109">
        <v>20</v>
      </c>
      <c r="B25" s="111">
        <v>48000</v>
      </c>
      <c r="C25" s="110">
        <f t="shared" si="1"/>
        <v>-48000</v>
      </c>
      <c r="D25" s="111">
        <f t="shared" si="2"/>
        <v>0</v>
      </c>
      <c r="E25" s="111">
        <f t="shared" si="3"/>
        <v>-45250</v>
      </c>
      <c r="F25" s="112">
        <f t="shared" si="0"/>
        <v>-1</v>
      </c>
      <c r="G25" s="113">
        <v>0</v>
      </c>
      <c r="J25" s="203"/>
    </row>
    <row r="26" spans="1:10" ht="15" x14ac:dyDescent="0.25">
      <c r="A26" s="109">
        <v>21</v>
      </c>
      <c r="B26" s="111">
        <v>48000</v>
      </c>
      <c r="C26" s="110">
        <f t="shared" si="1"/>
        <v>-48000</v>
      </c>
      <c r="D26" s="111">
        <f t="shared" si="2"/>
        <v>0</v>
      </c>
      <c r="E26" s="111">
        <f t="shared" si="3"/>
        <v>-48000</v>
      </c>
      <c r="F26" s="112">
        <f t="shared" si="0"/>
        <v>-1</v>
      </c>
      <c r="G26" s="113">
        <v>0</v>
      </c>
      <c r="J26" s="203"/>
    </row>
    <row r="27" spans="1:10" ht="15" x14ac:dyDescent="0.25">
      <c r="A27" s="109">
        <v>22</v>
      </c>
      <c r="B27" s="111">
        <v>48000</v>
      </c>
      <c r="C27" s="110">
        <f t="shared" si="1"/>
        <v>-48000</v>
      </c>
      <c r="D27" s="111">
        <f t="shared" si="2"/>
        <v>0</v>
      </c>
      <c r="E27" s="111">
        <f t="shared" si="3"/>
        <v>-48000</v>
      </c>
      <c r="F27" s="112">
        <f t="shared" si="0"/>
        <v>-1</v>
      </c>
      <c r="G27" s="113">
        <v>0</v>
      </c>
      <c r="J27" s="203"/>
    </row>
    <row r="28" spans="1:10" ht="15" x14ac:dyDescent="0.25">
      <c r="A28" s="109">
        <v>23</v>
      </c>
      <c r="B28" s="111">
        <v>48000</v>
      </c>
      <c r="C28" s="110">
        <f t="shared" si="1"/>
        <v>-48000</v>
      </c>
      <c r="D28" s="111">
        <f t="shared" si="2"/>
        <v>0</v>
      </c>
      <c r="E28" s="111">
        <f t="shared" si="3"/>
        <v>-48000</v>
      </c>
      <c r="F28" s="112">
        <f t="shared" si="0"/>
        <v>-1</v>
      </c>
      <c r="G28" s="113">
        <v>0</v>
      </c>
      <c r="J28" s="203"/>
    </row>
    <row r="29" spans="1:10" ht="15" x14ac:dyDescent="0.25">
      <c r="A29" s="109">
        <v>24</v>
      </c>
      <c r="B29" s="111">
        <v>48000</v>
      </c>
      <c r="C29" s="110">
        <f t="shared" si="1"/>
        <v>-48000</v>
      </c>
      <c r="D29" s="111">
        <f t="shared" si="2"/>
        <v>0</v>
      </c>
      <c r="E29" s="111">
        <f t="shared" si="3"/>
        <v>-48000</v>
      </c>
      <c r="F29" s="112">
        <f t="shared" si="0"/>
        <v>-1</v>
      </c>
      <c r="G29" s="113">
        <v>0</v>
      </c>
      <c r="J29" s="203"/>
    </row>
    <row r="30" spans="1:10" ht="15" x14ac:dyDescent="0.25">
      <c r="A30" s="109">
        <v>25</v>
      </c>
      <c r="B30" s="111">
        <v>51000</v>
      </c>
      <c r="C30" s="110">
        <f t="shared" si="1"/>
        <v>-51000</v>
      </c>
      <c r="D30" s="111">
        <f t="shared" si="2"/>
        <v>0</v>
      </c>
      <c r="E30" s="111">
        <f t="shared" si="3"/>
        <v>-48000</v>
      </c>
      <c r="F30" s="112">
        <f t="shared" si="0"/>
        <v>-1</v>
      </c>
      <c r="G30" s="113">
        <v>0</v>
      </c>
      <c r="J30" s="203"/>
    </row>
    <row r="31" spans="1:10" ht="15" x14ac:dyDescent="0.25">
      <c r="A31" s="109">
        <v>26</v>
      </c>
      <c r="B31" s="111">
        <v>51000</v>
      </c>
      <c r="C31" s="110">
        <f t="shared" si="1"/>
        <v>-51000</v>
      </c>
      <c r="D31" s="111">
        <f t="shared" si="2"/>
        <v>0</v>
      </c>
      <c r="E31" s="111">
        <f t="shared" si="3"/>
        <v>-51000</v>
      </c>
      <c r="F31" s="112">
        <f t="shared" si="0"/>
        <v>-1</v>
      </c>
      <c r="G31" s="113">
        <v>0</v>
      </c>
      <c r="J31" s="203"/>
    </row>
    <row r="32" spans="1:10" ht="15" x14ac:dyDescent="0.25">
      <c r="A32" s="109">
        <v>27</v>
      </c>
      <c r="B32" s="111">
        <v>51000</v>
      </c>
      <c r="C32" s="110">
        <f t="shared" si="1"/>
        <v>-51000</v>
      </c>
      <c r="D32" s="111">
        <f t="shared" si="2"/>
        <v>0</v>
      </c>
      <c r="E32" s="111">
        <f t="shared" si="3"/>
        <v>-51000</v>
      </c>
      <c r="F32" s="112">
        <f t="shared" si="0"/>
        <v>-1</v>
      </c>
      <c r="G32" s="113">
        <v>0</v>
      </c>
      <c r="J32" s="203"/>
    </row>
    <row r="33" spans="1:10" ht="15" x14ac:dyDescent="0.25">
      <c r="A33" s="109">
        <v>28</v>
      </c>
      <c r="B33" s="111">
        <v>51000</v>
      </c>
      <c r="C33" s="110">
        <f t="shared" si="1"/>
        <v>-51000</v>
      </c>
      <c r="D33" s="111">
        <f t="shared" si="2"/>
        <v>0</v>
      </c>
      <c r="E33" s="111">
        <f t="shared" si="3"/>
        <v>-51000</v>
      </c>
      <c r="F33" s="112">
        <f t="shared" si="0"/>
        <v>-1</v>
      </c>
      <c r="G33" s="113">
        <v>0</v>
      </c>
      <c r="J33" s="203"/>
    </row>
    <row r="34" spans="1:10" ht="15" x14ac:dyDescent="0.25">
      <c r="A34" s="109">
        <v>29</v>
      </c>
      <c r="B34" s="111">
        <v>51000</v>
      </c>
      <c r="C34" s="110">
        <f t="shared" si="1"/>
        <v>-51000</v>
      </c>
      <c r="D34" s="111">
        <f t="shared" si="2"/>
        <v>0</v>
      </c>
      <c r="E34" s="111">
        <f t="shared" si="3"/>
        <v>-51000</v>
      </c>
      <c r="F34" s="112">
        <f t="shared" si="0"/>
        <v>-1</v>
      </c>
      <c r="G34" s="113">
        <v>0</v>
      </c>
      <c r="J34" s="203"/>
    </row>
    <row r="35" spans="1:10" ht="15" x14ac:dyDescent="0.25">
      <c r="A35" s="109">
        <v>30</v>
      </c>
      <c r="B35" s="111">
        <v>51000</v>
      </c>
      <c r="C35" s="110">
        <f t="shared" si="1"/>
        <v>-51000</v>
      </c>
      <c r="D35" s="111">
        <f t="shared" si="2"/>
        <v>0</v>
      </c>
      <c r="E35" s="111">
        <f t="shared" si="3"/>
        <v>-51000</v>
      </c>
      <c r="F35" s="112">
        <f t="shared" si="0"/>
        <v>-1</v>
      </c>
      <c r="G35" s="113">
        <v>0</v>
      </c>
      <c r="J35" s="203"/>
    </row>
    <row r="36" spans="1:10" ht="15" x14ac:dyDescent="0.25">
      <c r="A36" s="109">
        <v>31</v>
      </c>
      <c r="B36" s="111">
        <v>51000</v>
      </c>
      <c r="C36" s="110">
        <f t="shared" si="1"/>
        <v>-51000</v>
      </c>
      <c r="D36" s="111">
        <f t="shared" si="2"/>
        <v>0</v>
      </c>
      <c r="E36" s="111">
        <f t="shared" si="3"/>
        <v>-51000</v>
      </c>
      <c r="F36" s="112">
        <f t="shared" si="0"/>
        <v>-1</v>
      </c>
      <c r="G36" s="113">
        <v>0</v>
      </c>
      <c r="J36" s="203"/>
    </row>
    <row r="37" spans="1:10" ht="15" x14ac:dyDescent="0.25">
      <c r="A37" s="109">
        <v>32</v>
      </c>
      <c r="B37" s="111">
        <v>51000</v>
      </c>
      <c r="C37" s="110">
        <f t="shared" si="1"/>
        <v>-51000</v>
      </c>
      <c r="D37" s="111">
        <f t="shared" si="2"/>
        <v>0</v>
      </c>
      <c r="E37" s="111">
        <f t="shared" si="3"/>
        <v>-51000</v>
      </c>
      <c r="F37" s="112">
        <f t="shared" si="0"/>
        <v>-1</v>
      </c>
      <c r="G37" s="113">
        <v>0</v>
      </c>
      <c r="J37" s="203"/>
    </row>
    <row r="38" spans="1:10" ht="15" x14ac:dyDescent="0.25">
      <c r="A38" s="109">
        <v>33</v>
      </c>
      <c r="B38" s="111">
        <v>51000</v>
      </c>
      <c r="C38" s="110">
        <f t="shared" si="1"/>
        <v>-51000</v>
      </c>
      <c r="D38" s="111">
        <f t="shared" si="2"/>
        <v>0</v>
      </c>
      <c r="E38" s="111">
        <f t="shared" si="3"/>
        <v>-51000</v>
      </c>
      <c r="F38" s="112">
        <f t="shared" si="0"/>
        <v>-1</v>
      </c>
      <c r="G38" s="113">
        <v>0</v>
      </c>
      <c r="J38" s="203"/>
    </row>
    <row r="39" spans="1:10" ht="15" x14ac:dyDescent="0.25">
      <c r="A39" s="109">
        <v>34</v>
      </c>
      <c r="B39" s="111">
        <v>51000</v>
      </c>
      <c r="C39" s="110">
        <f t="shared" si="1"/>
        <v>-51000</v>
      </c>
      <c r="D39" s="111">
        <f t="shared" si="2"/>
        <v>0</v>
      </c>
      <c r="E39" s="111">
        <f t="shared" si="3"/>
        <v>-51000</v>
      </c>
      <c r="F39" s="112">
        <f t="shared" si="0"/>
        <v>-1</v>
      </c>
      <c r="G39" s="113">
        <v>0</v>
      </c>
      <c r="J39" s="203"/>
    </row>
    <row r="40" spans="1:10" ht="15" x14ac:dyDescent="0.25">
      <c r="A40" s="109">
        <v>35</v>
      </c>
      <c r="B40" s="111">
        <v>51000</v>
      </c>
      <c r="C40" s="110">
        <f t="shared" si="1"/>
        <v>-51000</v>
      </c>
      <c r="D40" s="111">
        <f t="shared" si="2"/>
        <v>0</v>
      </c>
      <c r="E40" s="111">
        <f t="shared" si="3"/>
        <v>-51000</v>
      </c>
      <c r="F40" s="112">
        <f t="shared" si="0"/>
        <v>-1</v>
      </c>
      <c r="G40" s="113">
        <v>0</v>
      </c>
      <c r="J40" s="203"/>
    </row>
    <row r="41" spans="1:10" ht="15" x14ac:dyDescent="0.25">
      <c r="A41" s="109">
        <v>36</v>
      </c>
      <c r="B41" s="111">
        <v>51000</v>
      </c>
      <c r="C41" s="110">
        <f t="shared" si="1"/>
        <v>-51000</v>
      </c>
      <c r="D41" s="111">
        <f t="shared" si="2"/>
        <v>0</v>
      </c>
      <c r="E41" s="111">
        <f t="shared" si="3"/>
        <v>-51000</v>
      </c>
      <c r="F41" s="112">
        <f>E41/B40</f>
        <v>-1</v>
      </c>
      <c r="G41" s="113">
        <v>0</v>
      </c>
      <c r="J41" s="203"/>
    </row>
    <row r="42" spans="1:10" ht="15" x14ac:dyDescent="0.25">
      <c r="A42" s="114">
        <v>37</v>
      </c>
      <c r="B42" s="115">
        <v>51000</v>
      </c>
      <c r="C42" s="116">
        <f>D42-B42</f>
        <v>-51000</v>
      </c>
      <c r="D42" s="116">
        <f>J42</f>
        <v>0</v>
      </c>
      <c r="E42" s="116">
        <f t="shared" si="3"/>
        <v>-51000</v>
      </c>
      <c r="F42" s="117">
        <f t="shared" si="0"/>
        <v>-1</v>
      </c>
      <c r="G42" s="118">
        <v>0</v>
      </c>
      <c r="J42" s="204"/>
    </row>
    <row r="45" spans="1:10" x14ac:dyDescent="0.2">
      <c r="A45" s="44"/>
    </row>
    <row r="46" spans="1:10" x14ac:dyDescent="0.2">
      <c r="A46" s="44"/>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2.75" x14ac:dyDescent="0.2"/>
  <cols>
    <col min="1" max="1" width="5.5703125" style="104" customWidth="1"/>
    <col min="2" max="2" width="12" customWidth="1"/>
    <col min="3" max="3" width="13.140625" style="42" customWidth="1"/>
    <col min="4" max="5" width="9.5703125" customWidth="1"/>
    <col min="6" max="6" width="11.140625" customWidth="1"/>
    <col min="7" max="7" width="10" customWidth="1"/>
  </cols>
  <sheetData>
    <row r="1" spans="1:7" x14ac:dyDescent="0.2">
      <c r="A1" s="85" t="s">
        <v>26</v>
      </c>
    </row>
    <row r="2" spans="1:7" x14ac:dyDescent="0.2">
      <c r="A2" s="85" t="s">
        <v>49</v>
      </c>
    </row>
    <row r="3" spans="1:7" x14ac:dyDescent="0.2">
      <c r="A3" s="85"/>
    </row>
    <row r="4" spans="1:7" s="102" customFormat="1" ht="72" customHeight="1" x14ac:dyDescent="0.25">
      <c r="A4" s="105" t="s">
        <v>28</v>
      </c>
      <c r="B4" s="105" t="s">
        <v>50</v>
      </c>
      <c r="C4" s="105" t="s">
        <v>27</v>
      </c>
      <c r="D4" s="105" t="s">
        <v>38</v>
      </c>
      <c r="E4" s="105" t="s">
        <v>29</v>
      </c>
      <c r="F4" s="105" t="s">
        <v>32</v>
      </c>
      <c r="G4" s="103"/>
    </row>
    <row r="5" spans="1:7" ht="15" x14ac:dyDescent="0.25">
      <c r="A5" s="106">
        <v>0</v>
      </c>
      <c r="B5" s="108">
        <v>35000</v>
      </c>
      <c r="C5" s="108"/>
      <c r="D5" s="108"/>
      <c r="E5" s="108"/>
      <c r="F5" s="133"/>
    </row>
    <row r="6" spans="1:7" ht="15" x14ac:dyDescent="0.25">
      <c r="A6" s="109">
        <v>1</v>
      </c>
      <c r="B6" s="111">
        <v>35750</v>
      </c>
      <c r="C6" s="111"/>
      <c r="D6" s="111"/>
      <c r="E6" s="111">
        <f t="shared" ref="E6:E42" si="0">D6-B5</f>
        <v>-35000</v>
      </c>
      <c r="F6" s="198">
        <f t="shared" ref="F6:F42" si="1">E6/B5</f>
        <v>-1</v>
      </c>
      <c r="G6" s="75"/>
    </row>
    <row r="7" spans="1:7" ht="15" x14ac:dyDescent="0.25">
      <c r="A7" s="109">
        <v>2</v>
      </c>
      <c r="B7" s="111">
        <v>36000</v>
      </c>
      <c r="C7" s="111"/>
      <c r="D7" s="111"/>
      <c r="E7" s="111">
        <f t="shared" si="0"/>
        <v>-35750</v>
      </c>
      <c r="F7" s="198">
        <f t="shared" si="1"/>
        <v>-1</v>
      </c>
      <c r="G7" s="75"/>
    </row>
    <row r="8" spans="1:7" ht="15" x14ac:dyDescent="0.25">
      <c r="A8" s="109">
        <v>3</v>
      </c>
      <c r="B8" s="111">
        <v>36250</v>
      </c>
      <c r="C8" s="111"/>
      <c r="D8" s="111"/>
      <c r="E8" s="111">
        <f t="shared" si="0"/>
        <v>-36000</v>
      </c>
      <c r="F8" s="198">
        <f t="shared" si="1"/>
        <v>-1</v>
      </c>
      <c r="G8" s="75"/>
    </row>
    <row r="9" spans="1:7" ht="15" x14ac:dyDescent="0.25">
      <c r="A9" s="109">
        <v>4</v>
      </c>
      <c r="B9" s="111">
        <v>36750</v>
      </c>
      <c r="C9" s="111"/>
      <c r="D9" s="111"/>
      <c r="E9" s="111">
        <f t="shared" si="0"/>
        <v>-36250</v>
      </c>
      <c r="F9" s="198">
        <f t="shared" si="1"/>
        <v>-1</v>
      </c>
      <c r="G9" s="75"/>
    </row>
    <row r="10" spans="1:7" ht="15" x14ac:dyDescent="0.25">
      <c r="A10" s="109">
        <v>5</v>
      </c>
      <c r="B10" s="111">
        <v>37250</v>
      </c>
      <c r="C10" s="111"/>
      <c r="D10" s="111"/>
      <c r="E10" s="111">
        <f t="shared" si="0"/>
        <v>-36750</v>
      </c>
      <c r="F10" s="198">
        <f t="shared" si="1"/>
        <v>-1</v>
      </c>
      <c r="G10" s="75"/>
    </row>
    <row r="11" spans="1:7" ht="15" x14ac:dyDescent="0.25">
      <c r="A11" s="109">
        <v>6</v>
      </c>
      <c r="B11" s="111">
        <v>38000</v>
      </c>
      <c r="C11" s="111"/>
      <c r="D11" s="111"/>
      <c r="E11" s="111">
        <f t="shared" si="0"/>
        <v>-37250</v>
      </c>
      <c r="F11" s="198">
        <f t="shared" si="1"/>
        <v>-1</v>
      </c>
      <c r="G11" s="75"/>
    </row>
    <row r="12" spans="1:7" ht="15" x14ac:dyDescent="0.25">
      <c r="A12" s="109">
        <v>7</v>
      </c>
      <c r="B12" s="111">
        <v>38500</v>
      </c>
      <c r="C12" s="111"/>
      <c r="D12" s="111"/>
      <c r="E12" s="111">
        <f t="shared" si="0"/>
        <v>-38000</v>
      </c>
      <c r="F12" s="198">
        <f t="shared" si="1"/>
        <v>-1</v>
      </c>
      <c r="G12" s="75"/>
    </row>
    <row r="13" spans="1:7" ht="15" x14ac:dyDescent="0.25">
      <c r="A13" s="109">
        <v>8</v>
      </c>
      <c r="B13" s="111">
        <v>39000</v>
      </c>
      <c r="C13" s="111"/>
      <c r="D13" s="111"/>
      <c r="E13" s="111">
        <f t="shared" si="0"/>
        <v>-38500</v>
      </c>
      <c r="F13" s="198">
        <f t="shared" si="1"/>
        <v>-1</v>
      </c>
      <c r="G13" s="75"/>
    </row>
    <row r="14" spans="1:7" ht="15" x14ac:dyDescent="0.25">
      <c r="A14" s="109">
        <v>9</v>
      </c>
      <c r="B14" s="111">
        <v>39500</v>
      </c>
      <c r="C14" s="111"/>
      <c r="D14" s="111"/>
      <c r="E14" s="111">
        <f t="shared" si="0"/>
        <v>-39000</v>
      </c>
      <c r="F14" s="198">
        <f t="shared" si="1"/>
        <v>-1</v>
      </c>
      <c r="G14" s="75"/>
    </row>
    <row r="15" spans="1:7" ht="15" x14ac:dyDescent="0.25">
      <c r="A15" s="109">
        <v>10</v>
      </c>
      <c r="B15" s="111">
        <v>40250</v>
      </c>
      <c r="C15" s="111"/>
      <c r="D15" s="111"/>
      <c r="E15" s="111">
        <f t="shared" si="0"/>
        <v>-39500</v>
      </c>
      <c r="F15" s="198">
        <f t="shared" si="1"/>
        <v>-1</v>
      </c>
      <c r="G15" s="75"/>
    </row>
    <row r="16" spans="1:7" ht="15" x14ac:dyDescent="0.25">
      <c r="A16" s="109">
        <v>11</v>
      </c>
      <c r="B16" s="111">
        <v>41000</v>
      </c>
      <c r="C16" s="111"/>
      <c r="D16" s="111"/>
      <c r="E16" s="111">
        <f t="shared" si="0"/>
        <v>-40250</v>
      </c>
      <c r="F16" s="198">
        <f t="shared" si="1"/>
        <v>-1</v>
      </c>
      <c r="G16" s="75"/>
    </row>
    <row r="17" spans="1:7" ht="15" x14ac:dyDescent="0.25">
      <c r="A17" s="109">
        <v>12</v>
      </c>
      <c r="B17" s="111">
        <v>41750</v>
      </c>
      <c r="C17" s="111"/>
      <c r="D17" s="111"/>
      <c r="E17" s="111">
        <f t="shared" si="0"/>
        <v>-41000</v>
      </c>
      <c r="F17" s="198">
        <f t="shared" si="1"/>
        <v>-1</v>
      </c>
      <c r="G17" s="75"/>
    </row>
    <row r="18" spans="1:7" ht="15" x14ac:dyDescent="0.25">
      <c r="A18" s="109">
        <v>13</v>
      </c>
      <c r="B18" s="111">
        <v>42500</v>
      </c>
      <c r="C18" s="111"/>
      <c r="D18" s="111"/>
      <c r="E18" s="111">
        <f t="shared" si="0"/>
        <v>-41750</v>
      </c>
      <c r="F18" s="198">
        <f t="shared" si="1"/>
        <v>-1</v>
      </c>
      <c r="G18" s="75"/>
    </row>
    <row r="19" spans="1:7" ht="15" x14ac:dyDescent="0.25">
      <c r="A19" s="109">
        <v>14</v>
      </c>
      <c r="B19" s="111">
        <v>43250</v>
      </c>
      <c r="C19" s="111"/>
      <c r="D19" s="111"/>
      <c r="E19" s="111">
        <f t="shared" si="0"/>
        <v>-42500</v>
      </c>
      <c r="F19" s="198">
        <f t="shared" si="1"/>
        <v>-1</v>
      </c>
      <c r="G19" s="75"/>
    </row>
    <row r="20" spans="1:7" ht="15" x14ac:dyDescent="0.25">
      <c r="A20" s="109">
        <v>15</v>
      </c>
      <c r="B20" s="111">
        <v>45250</v>
      </c>
      <c r="C20" s="111"/>
      <c r="D20" s="111"/>
      <c r="E20" s="111">
        <f t="shared" si="0"/>
        <v>-43250</v>
      </c>
      <c r="F20" s="198">
        <f t="shared" si="1"/>
        <v>-1</v>
      </c>
      <c r="G20" s="75"/>
    </row>
    <row r="21" spans="1:7" ht="15" x14ac:dyDescent="0.25">
      <c r="A21" s="109">
        <v>16</v>
      </c>
      <c r="B21" s="111">
        <v>45250</v>
      </c>
      <c r="C21" s="111"/>
      <c r="D21" s="111"/>
      <c r="E21" s="111">
        <f t="shared" si="0"/>
        <v>-45250</v>
      </c>
      <c r="F21" s="198">
        <f t="shared" si="1"/>
        <v>-1</v>
      </c>
      <c r="G21" s="75"/>
    </row>
    <row r="22" spans="1:7" ht="15" x14ac:dyDescent="0.25">
      <c r="A22" s="109">
        <v>17</v>
      </c>
      <c r="B22" s="111">
        <v>45250</v>
      </c>
      <c r="C22" s="111"/>
      <c r="D22" s="111"/>
      <c r="E22" s="111">
        <f t="shared" si="0"/>
        <v>-45250</v>
      </c>
      <c r="F22" s="198">
        <f t="shared" si="1"/>
        <v>-1</v>
      </c>
      <c r="G22" s="75"/>
    </row>
    <row r="23" spans="1:7" ht="15" x14ac:dyDescent="0.25">
      <c r="A23" s="109">
        <v>18</v>
      </c>
      <c r="B23" s="111">
        <v>45250</v>
      </c>
      <c r="C23" s="111"/>
      <c r="D23" s="111"/>
      <c r="E23" s="111">
        <f t="shared" si="0"/>
        <v>-45250</v>
      </c>
      <c r="F23" s="198">
        <f t="shared" si="1"/>
        <v>-1</v>
      </c>
      <c r="G23" s="75"/>
    </row>
    <row r="24" spans="1:7" ht="15" x14ac:dyDescent="0.25">
      <c r="A24" s="109">
        <v>19</v>
      </c>
      <c r="B24" s="111">
        <v>45250</v>
      </c>
      <c r="C24" s="111"/>
      <c r="D24" s="111"/>
      <c r="E24" s="111">
        <f t="shared" si="0"/>
        <v>-45250</v>
      </c>
      <c r="F24" s="198">
        <f t="shared" si="1"/>
        <v>-1</v>
      </c>
      <c r="G24" s="75"/>
    </row>
    <row r="25" spans="1:7" ht="15" x14ac:dyDescent="0.25">
      <c r="A25" s="109">
        <v>20</v>
      </c>
      <c r="B25" s="111">
        <v>48000</v>
      </c>
      <c r="C25" s="111"/>
      <c r="D25" s="111"/>
      <c r="E25" s="111">
        <f t="shared" si="0"/>
        <v>-45250</v>
      </c>
      <c r="F25" s="198">
        <f t="shared" si="1"/>
        <v>-1</v>
      </c>
      <c r="G25" s="75"/>
    </row>
    <row r="26" spans="1:7" ht="15" x14ac:dyDescent="0.25">
      <c r="A26" s="109">
        <v>21</v>
      </c>
      <c r="B26" s="111">
        <v>48000</v>
      </c>
      <c r="C26" s="111"/>
      <c r="D26" s="111"/>
      <c r="E26" s="111">
        <f t="shared" si="0"/>
        <v>-48000</v>
      </c>
      <c r="F26" s="198">
        <f t="shared" si="1"/>
        <v>-1</v>
      </c>
      <c r="G26" s="75"/>
    </row>
    <row r="27" spans="1:7" ht="15" x14ac:dyDescent="0.25">
      <c r="A27" s="109">
        <v>22</v>
      </c>
      <c r="B27" s="111">
        <v>48000</v>
      </c>
      <c r="C27" s="111"/>
      <c r="D27" s="111"/>
      <c r="E27" s="111">
        <f t="shared" si="0"/>
        <v>-48000</v>
      </c>
      <c r="F27" s="198">
        <f t="shared" si="1"/>
        <v>-1</v>
      </c>
      <c r="G27" s="75"/>
    </row>
    <row r="28" spans="1:7" ht="15" x14ac:dyDescent="0.25">
      <c r="A28" s="109">
        <v>23</v>
      </c>
      <c r="B28" s="111">
        <v>48000</v>
      </c>
      <c r="C28" s="111"/>
      <c r="D28" s="111"/>
      <c r="E28" s="111">
        <f t="shared" si="0"/>
        <v>-48000</v>
      </c>
      <c r="F28" s="198">
        <f t="shared" si="1"/>
        <v>-1</v>
      </c>
      <c r="G28" s="75"/>
    </row>
    <row r="29" spans="1:7" ht="15" x14ac:dyDescent="0.25">
      <c r="A29" s="109">
        <v>24</v>
      </c>
      <c r="B29" s="111">
        <v>48000</v>
      </c>
      <c r="C29" s="111"/>
      <c r="D29" s="111"/>
      <c r="E29" s="111">
        <f t="shared" si="0"/>
        <v>-48000</v>
      </c>
      <c r="F29" s="198">
        <f t="shared" si="1"/>
        <v>-1</v>
      </c>
      <c r="G29" s="75"/>
    </row>
    <row r="30" spans="1:7" ht="15" x14ac:dyDescent="0.25">
      <c r="A30" s="109">
        <v>25</v>
      </c>
      <c r="B30" s="111">
        <v>51000</v>
      </c>
      <c r="C30" s="111">
        <v>0</v>
      </c>
      <c r="D30" s="111"/>
      <c r="E30" s="111">
        <f t="shared" si="0"/>
        <v>-48000</v>
      </c>
      <c r="F30" s="198">
        <f t="shared" si="1"/>
        <v>-1</v>
      </c>
      <c r="G30" s="75"/>
    </row>
    <row r="31" spans="1:7" ht="15" x14ac:dyDescent="0.25">
      <c r="A31" s="109">
        <v>26</v>
      </c>
      <c r="B31" s="111">
        <v>51000</v>
      </c>
      <c r="C31" s="111">
        <v>0</v>
      </c>
      <c r="D31" s="111"/>
      <c r="E31" s="111">
        <f t="shared" si="0"/>
        <v>-51000</v>
      </c>
      <c r="F31" s="198">
        <f t="shared" si="1"/>
        <v>-1</v>
      </c>
      <c r="G31" s="75"/>
    </row>
    <row r="32" spans="1:7" ht="15" x14ac:dyDescent="0.25">
      <c r="A32" s="109">
        <v>27</v>
      </c>
      <c r="B32" s="111">
        <v>51000</v>
      </c>
      <c r="C32" s="111">
        <v>0</v>
      </c>
      <c r="D32" s="111"/>
      <c r="E32" s="111">
        <f t="shared" si="0"/>
        <v>-51000</v>
      </c>
      <c r="F32" s="198">
        <f t="shared" si="1"/>
        <v>-1</v>
      </c>
      <c r="G32" s="75"/>
    </row>
    <row r="33" spans="1:7" ht="15" x14ac:dyDescent="0.25">
      <c r="A33" s="109">
        <v>28</v>
      </c>
      <c r="B33" s="111">
        <v>51000</v>
      </c>
      <c r="C33" s="111">
        <v>0</v>
      </c>
      <c r="D33" s="111"/>
      <c r="E33" s="111">
        <f t="shared" si="0"/>
        <v>-51000</v>
      </c>
      <c r="F33" s="198">
        <f t="shared" si="1"/>
        <v>-1</v>
      </c>
      <c r="G33" s="75"/>
    </row>
    <row r="34" spans="1:7" ht="15" x14ac:dyDescent="0.25">
      <c r="A34" s="109">
        <v>29</v>
      </c>
      <c r="B34" s="111">
        <v>51000</v>
      </c>
      <c r="C34" s="111">
        <v>0</v>
      </c>
      <c r="D34" s="111"/>
      <c r="E34" s="111">
        <f t="shared" si="0"/>
        <v>-51000</v>
      </c>
      <c r="F34" s="198">
        <f t="shared" si="1"/>
        <v>-1</v>
      </c>
      <c r="G34" s="75"/>
    </row>
    <row r="35" spans="1:7" ht="15" x14ac:dyDescent="0.25">
      <c r="A35" s="109">
        <v>30</v>
      </c>
      <c r="B35" s="111">
        <v>51000</v>
      </c>
      <c r="C35" s="111">
        <v>0</v>
      </c>
      <c r="D35" s="111"/>
      <c r="E35" s="111">
        <f t="shared" si="0"/>
        <v>-51000</v>
      </c>
      <c r="F35" s="198">
        <f t="shared" si="1"/>
        <v>-1</v>
      </c>
      <c r="G35" s="75"/>
    </row>
    <row r="36" spans="1:7" ht="15" x14ac:dyDescent="0.25">
      <c r="A36" s="109">
        <v>31</v>
      </c>
      <c r="B36" s="111">
        <v>51000</v>
      </c>
      <c r="C36" s="111">
        <v>0</v>
      </c>
      <c r="D36" s="111"/>
      <c r="E36" s="111">
        <f t="shared" si="0"/>
        <v>-51000</v>
      </c>
      <c r="F36" s="198">
        <f t="shared" si="1"/>
        <v>-1</v>
      </c>
      <c r="G36" s="75"/>
    </row>
    <row r="37" spans="1:7" ht="15" x14ac:dyDescent="0.25">
      <c r="A37" s="109">
        <v>32</v>
      </c>
      <c r="B37" s="111">
        <v>51000</v>
      </c>
      <c r="C37" s="111">
        <v>0</v>
      </c>
      <c r="D37" s="111"/>
      <c r="E37" s="111">
        <f t="shared" si="0"/>
        <v>-51000</v>
      </c>
      <c r="F37" s="198">
        <f t="shared" si="1"/>
        <v>-1</v>
      </c>
      <c r="G37" s="75"/>
    </row>
    <row r="38" spans="1:7" ht="15" x14ac:dyDescent="0.25">
      <c r="A38" s="109">
        <v>33</v>
      </c>
      <c r="B38" s="111">
        <v>51000</v>
      </c>
      <c r="C38" s="111">
        <v>0</v>
      </c>
      <c r="D38" s="111"/>
      <c r="E38" s="111">
        <f t="shared" si="0"/>
        <v>-51000</v>
      </c>
      <c r="F38" s="198">
        <f t="shared" si="1"/>
        <v>-1</v>
      </c>
      <c r="G38" s="75"/>
    </row>
    <row r="39" spans="1:7" ht="15" x14ac:dyDescent="0.25">
      <c r="A39" s="109">
        <v>34</v>
      </c>
      <c r="B39" s="111">
        <v>51000</v>
      </c>
      <c r="C39" s="111">
        <v>0</v>
      </c>
      <c r="D39" s="111"/>
      <c r="E39" s="111">
        <f t="shared" si="0"/>
        <v>-51000</v>
      </c>
      <c r="F39" s="198">
        <f t="shared" si="1"/>
        <v>-1</v>
      </c>
      <c r="G39" s="75"/>
    </row>
    <row r="40" spans="1:7" ht="15" x14ac:dyDescent="0.25">
      <c r="A40" s="109">
        <v>35</v>
      </c>
      <c r="B40" s="111">
        <v>51000</v>
      </c>
      <c r="C40" s="111">
        <v>0</v>
      </c>
      <c r="D40" s="111"/>
      <c r="E40" s="111">
        <f t="shared" si="0"/>
        <v>-51000</v>
      </c>
      <c r="F40" s="198">
        <f t="shared" si="1"/>
        <v>-1</v>
      </c>
      <c r="G40" s="75"/>
    </row>
    <row r="41" spans="1:7" ht="15" x14ac:dyDescent="0.25">
      <c r="A41" s="109">
        <v>36</v>
      </c>
      <c r="B41" s="111">
        <v>51000</v>
      </c>
      <c r="C41" s="111">
        <v>0</v>
      </c>
      <c r="D41" s="111"/>
      <c r="E41" s="111">
        <f t="shared" si="0"/>
        <v>-51000</v>
      </c>
      <c r="F41" s="198">
        <f t="shared" si="1"/>
        <v>-1</v>
      </c>
      <c r="G41" s="75"/>
    </row>
    <row r="42" spans="1:7" ht="15" x14ac:dyDescent="0.25">
      <c r="A42" s="114">
        <v>37</v>
      </c>
      <c r="B42" s="115">
        <v>51000</v>
      </c>
      <c r="C42" s="116">
        <v>0</v>
      </c>
      <c r="D42" s="116"/>
      <c r="E42" s="116">
        <f t="shared" si="0"/>
        <v>-51000</v>
      </c>
      <c r="F42" s="199">
        <f t="shared" si="1"/>
        <v>-1</v>
      </c>
      <c r="G42" s="75"/>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E20"/>
  <sheetViews>
    <sheetView workbookViewId="0"/>
  </sheetViews>
  <sheetFormatPr defaultRowHeight="12.75" x14ac:dyDescent="0.2"/>
  <cols>
    <col min="1" max="1" width="9.5703125" customWidth="1"/>
    <col min="2" max="2" width="15.42578125" bestFit="1" customWidth="1"/>
    <col min="3" max="3" width="29.140625" style="388" customWidth="1"/>
    <col min="4" max="4" width="23.7109375" style="102" customWidth="1"/>
  </cols>
  <sheetData>
    <row r="1" spans="1:5" s="263" customFormat="1" ht="25.9" customHeight="1" x14ac:dyDescent="0.2">
      <c r="A1" s="286"/>
      <c r="B1" s="488" t="s">
        <v>316</v>
      </c>
      <c r="C1" s="286"/>
      <c r="D1" s="487"/>
      <c r="E1" s="286"/>
    </row>
    <row r="2" spans="1:5" s="388" customFormat="1" x14ac:dyDescent="0.2">
      <c r="A2" s="295" t="s">
        <v>30</v>
      </c>
      <c r="B2" s="301"/>
      <c r="C2" s="301"/>
      <c r="D2" s="484"/>
      <c r="E2" s="277"/>
    </row>
    <row r="3" spans="1:5" s="388" customFormat="1" x14ac:dyDescent="0.2">
      <c r="A3" s="304"/>
      <c r="B3" s="391" t="s">
        <v>281</v>
      </c>
      <c r="C3" s="475" t="s">
        <v>102</v>
      </c>
      <c r="D3" s="485">
        <v>4.2000000000000003E-2</v>
      </c>
      <c r="E3" s="277"/>
    </row>
    <row r="4" spans="1:5" s="388" customFormat="1" x14ac:dyDescent="0.2">
      <c r="A4" s="304"/>
      <c r="B4" s="391"/>
      <c r="C4" s="391"/>
      <c r="D4" s="470"/>
      <c r="E4" s="277"/>
    </row>
    <row r="5" spans="1:5" s="388" customFormat="1" ht="26.25" customHeight="1" x14ac:dyDescent="0.2">
      <c r="A5" s="304"/>
      <c r="B5" s="393" t="s">
        <v>72</v>
      </c>
      <c r="C5" s="389" t="s">
        <v>353</v>
      </c>
      <c r="D5" s="471"/>
      <c r="E5" s="277"/>
    </row>
    <row r="6" spans="1:5" s="388" customFormat="1" ht="26.45" customHeight="1" x14ac:dyDescent="0.2">
      <c r="A6" s="304"/>
      <c r="B6" s="277"/>
      <c r="C6" s="389" t="s">
        <v>282</v>
      </c>
      <c r="D6" s="470" t="s">
        <v>283</v>
      </c>
      <c r="E6" s="277"/>
    </row>
    <row r="7" spans="1:5" s="388" customFormat="1" ht="27.6" customHeight="1" x14ac:dyDescent="0.2">
      <c r="A7" s="304"/>
      <c r="B7" s="393"/>
      <c r="C7" s="125" t="s">
        <v>284</v>
      </c>
      <c r="D7" s="491" t="s">
        <v>283</v>
      </c>
      <c r="E7" s="277"/>
    </row>
    <row r="8" spans="1:5" s="388" customFormat="1" x14ac:dyDescent="0.2">
      <c r="A8" s="304"/>
      <c r="B8" s="277"/>
      <c r="C8" s="277"/>
      <c r="D8" s="470"/>
      <c r="E8" s="277"/>
    </row>
    <row r="9" spans="1:5" s="388" customFormat="1" x14ac:dyDescent="0.2">
      <c r="A9" s="296" t="s">
        <v>63</v>
      </c>
      <c r="B9" s="298"/>
      <c r="C9" s="298"/>
      <c r="D9" s="486"/>
      <c r="E9" s="277"/>
    </row>
    <row r="10" spans="1:5" s="388" customFormat="1" ht="36" customHeight="1" x14ac:dyDescent="0.2">
      <c r="A10" s="154"/>
      <c r="B10" s="398" t="s">
        <v>104</v>
      </c>
      <c r="C10" s="499" t="s">
        <v>289</v>
      </c>
      <c r="D10" s="525">
        <v>0.04</v>
      </c>
      <c r="E10" s="287"/>
    </row>
    <row r="11" spans="1:5" s="388" customFormat="1" ht="11.25" customHeight="1" x14ac:dyDescent="0.2">
      <c r="A11" s="289"/>
      <c r="B11" s="277"/>
      <c r="C11" s="499"/>
      <c r="D11" s="526"/>
      <c r="E11" s="287"/>
    </row>
    <row r="12" spans="1:5" s="388" customFormat="1" ht="25.5" customHeight="1" x14ac:dyDescent="0.2">
      <c r="A12" s="304"/>
      <c r="B12" s="393" t="s">
        <v>72</v>
      </c>
      <c r="C12" s="483" t="s">
        <v>352</v>
      </c>
      <c r="D12" s="527"/>
      <c r="E12" s="277"/>
    </row>
    <row r="13" spans="1:5" s="388" customFormat="1" ht="12.75" customHeight="1" x14ac:dyDescent="0.2">
      <c r="A13" s="309"/>
      <c r="B13" s="278"/>
      <c r="C13" s="500"/>
      <c r="D13" s="528"/>
      <c r="E13" s="277"/>
    </row>
    <row r="14" spans="1:5" s="388" customFormat="1" x14ac:dyDescent="0.2">
      <c r="A14" s="296" t="s">
        <v>52</v>
      </c>
      <c r="B14" s="298"/>
      <c r="C14" s="298"/>
      <c r="D14" s="484"/>
      <c r="E14" s="287"/>
    </row>
    <row r="15" spans="1:5" s="524" customFormat="1" ht="44.25" customHeight="1" x14ac:dyDescent="0.2">
      <c r="A15" s="521"/>
      <c r="B15" s="522" t="s">
        <v>104</v>
      </c>
      <c r="C15" s="319" t="s">
        <v>102</v>
      </c>
      <c r="D15" s="529" t="s">
        <v>288</v>
      </c>
      <c r="E15" s="523"/>
    </row>
    <row r="16" spans="1:5" s="388" customFormat="1" x14ac:dyDescent="0.2">
      <c r="A16" s="477" t="s">
        <v>20</v>
      </c>
      <c r="B16" s="478"/>
      <c r="C16" s="478"/>
      <c r="D16" s="530"/>
      <c r="E16" s="287"/>
    </row>
    <row r="17" spans="1:5" s="388" customFormat="1" ht="39" customHeight="1" x14ac:dyDescent="0.2">
      <c r="A17" s="479"/>
      <c r="B17" s="480"/>
      <c r="C17" s="501" t="s">
        <v>37</v>
      </c>
      <c r="D17" s="531" t="s">
        <v>351</v>
      </c>
      <c r="E17" s="287"/>
    </row>
    <row r="18" spans="1:5" s="388" customFormat="1" x14ac:dyDescent="0.2">
      <c r="A18" s="481"/>
      <c r="B18" s="476"/>
      <c r="C18" s="502"/>
      <c r="D18" s="519"/>
      <c r="E18" s="287"/>
    </row>
    <row r="19" spans="1:5" ht="12.6" customHeight="1" x14ac:dyDescent="0.2">
      <c r="A19" s="159"/>
      <c r="B19" s="40"/>
      <c r="C19" s="482"/>
      <c r="D19" s="532"/>
    </row>
    <row r="20" spans="1:5" x14ac:dyDescent="0.2">
      <c r="C20" s="389"/>
    </row>
  </sheetData>
  <pageMargins left="0.7" right="0.7" top="0.75" bottom="0.75" header="0.3" footer="0.3"/>
  <pageSetup orientation="portrait" r:id="rId1"/>
  <headerFooter>
    <oddFooter>&amp;L&amp;"Arial,Italic"&amp;9Financial &amp; Business Services
NC Department of Public Instruction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H39"/>
  <sheetViews>
    <sheetView workbookViewId="0">
      <selection activeCell="E3" sqref="E3"/>
    </sheetView>
  </sheetViews>
  <sheetFormatPr defaultRowHeight="12.75" x14ac:dyDescent="0.2"/>
  <cols>
    <col min="1" max="1" width="3.5703125" style="388" customWidth="1"/>
    <col min="2" max="2" width="9.85546875" style="388" customWidth="1"/>
    <col min="3" max="3" width="10.85546875" style="388" customWidth="1"/>
    <col min="4" max="4" width="10" style="177" customWidth="1"/>
    <col min="5" max="5" width="10" style="263" customWidth="1"/>
    <col min="6" max="7" width="10" style="388" customWidth="1"/>
    <col min="8" max="8" width="9.5703125" style="388" customWidth="1"/>
    <col min="9" max="255" width="8.85546875" style="388"/>
    <col min="256" max="256" width="9.85546875" style="388" customWidth="1"/>
    <col min="257" max="511" width="8.85546875" style="388"/>
    <col min="512" max="512" width="9.85546875" style="388" customWidth="1"/>
    <col min="513" max="767" width="8.85546875" style="388"/>
    <col min="768" max="768" width="9.85546875" style="388" customWidth="1"/>
    <col min="769" max="1023" width="8.85546875" style="388"/>
    <col min="1024" max="1024" width="9.85546875" style="388" customWidth="1"/>
    <col min="1025" max="1279" width="8.85546875" style="388"/>
    <col min="1280" max="1280" width="9.85546875" style="388" customWidth="1"/>
    <col min="1281" max="1535" width="8.85546875" style="388"/>
    <col min="1536" max="1536" width="9.85546875" style="388" customWidth="1"/>
    <col min="1537" max="1791" width="8.85546875" style="388"/>
    <col min="1792" max="1792" width="9.85546875" style="388" customWidth="1"/>
    <col min="1793" max="2047" width="8.85546875" style="388"/>
    <col min="2048" max="2048" width="9.85546875" style="388" customWidth="1"/>
    <col min="2049" max="2303" width="8.85546875" style="388"/>
    <col min="2304" max="2304" width="9.85546875" style="388" customWidth="1"/>
    <col min="2305" max="2559" width="8.85546875" style="388"/>
    <col min="2560" max="2560" width="9.85546875" style="388" customWidth="1"/>
    <col min="2561" max="2815" width="8.85546875" style="388"/>
    <col min="2816" max="2816" width="9.85546875" style="388" customWidth="1"/>
    <col min="2817" max="3071" width="8.85546875" style="388"/>
    <col min="3072" max="3072" width="9.85546875" style="388" customWidth="1"/>
    <col min="3073" max="3327" width="8.85546875" style="388"/>
    <col min="3328" max="3328" width="9.85546875" style="388" customWidth="1"/>
    <col min="3329" max="3583" width="8.85546875" style="388"/>
    <col min="3584" max="3584" width="9.85546875" style="388" customWidth="1"/>
    <col min="3585" max="3839" width="8.85546875" style="388"/>
    <col min="3840" max="3840" width="9.85546875" style="388" customWidth="1"/>
    <col min="3841" max="4095" width="8.85546875" style="388"/>
    <col min="4096" max="4096" width="9.85546875" style="388" customWidth="1"/>
    <col min="4097" max="4351" width="8.85546875" style="388"/>
    <col min="4352" max="4352" width="9.85546875" style="388" customWidth="1"/>
    <col min="4353" max="4607" width="8.85546875" style="388"/>
    <col min="4608" max="4608" width="9.85546875" style="388" customWidth="1"/>
    <col min="4609" max="4863" width="8.85546875" style="388"/>
    <col min="4864" max="4864" width="9.85546875" style="388" customWidth="1"/>
    <col min="4865" max="5119" width="8.85546875" style="388"/>
    <col min="5120" max="5120" width="9.85546875" style="388" customWidth="1"/>
    <col min="5121" max="5375" width="8.85546875" style="388"/>
    <col min="5376" max="5376" width="9.85546875" style="388" customWidth="1"/>
    <col min="5377" max="5631" width="8.85546875" style="388"/>
    <col min="5632" max="5632" width="9.85546875" style="388" customWidth="1"/>
    <col min="5633" max="5887" width="8.85546875" style="388"/>
    <col min="5888" max="5888" width="9.85546875" style="388" customWidth="1"/>
    <col min="5889" max="6143" width="8.85546875" style="388"/>
    <col min="6144" max="6144" width="9.85546875" style="388" customWidth="1"/>
    <col min="6145" max="6399" width="8.85546875" style="388"/>
    <col min="6400" max="6400" width="9.85546875" style="388" customWidth="1"/>
    <col min="6401" max="6655" width="8.85546875" style="388"/>
    <col min="6656" max="6656" width="9.85546875" style="388" customWidth="1"/>
    <col min="6657" max="6911" width="8.85546875" style="388"/>
    <col min="6912" max="6912" width="9.85546875" style="388" customWidth="1"/>
    <col min="6913" max="7167" width="8.85546875" style="388"/>
    <col min="7168" max="7168" width="9.85546875" style="388" customWidth="1"/>
    <col min="7169" max="7423" width="8.85546875" style="388"/>
    <col min="7424" max="7424" width="9.85546875" style="388" customWidth="1"/>
    <col min="7425" max="7679" width="8.85546875" style="388"/>
    <col min="7680" max="7680" width="9.85546875" style="388" customWidth="1"/>
    <col min="7681" max="7935" width="8.85546875" style="388"/>
    <col min="7936" max="7936" width="9.85546875" style="388" customWidth="1"/>
    <col min="7937" max="8191" width="8.85546875" style="388"/>
    <col min="8192" max="8192" width="9.85546875" style="388" customWidth="1"/>
    <col min="8193" max="8447" width="8.85546875" style="388"/>
    <col min="8448" max="8448" width="9.85546875" style="388" customWidth="1"/>
    <col min="8449" max="8703" width="8.85546875" style="388"/>
    <col min="8704" max="8704" width="9.85546875" style="388" customWidth="1"/>
    <col min="8705" max="8959" width="8.85546875" style="388"/>
    <col min="8960" max="8960" width="9.85546875" style="388" customWidth="1"/>
    <col min="8961" max="9215" width="8.85546875" style="388"/>
    <col min="9216" max="9216" width="9.85546875" style="388" customWidth="1"/>
    <col min="9217" max="9471" width="8.85546875" style="388"/>
    <col min="9472" max="9472" width="9.85546875" style="388" customWidth="1"/>
    <col min="9473" max="9727" width="8.85546875" style="388"/>
    <col min="9728" max="9728" width="9.85546875" style="388" customWidth="1"/>
    <col min="9729" max="9983" width="8.85546875" style="388"/>
    <col min="9984" max="9984" width="9.85546875" style="388" customWidth="1"/>
    <col min="9985" max="10239" width="8.85546875" style="388"/>
    <col min="10240" max="10240" width="9.85546875" style="388" customWidth="1"/>
    <col min="10241" max="10495" width="8.85546875" style="388"/>
    <col min="10496" max="10496" width="9.85546875" style="388" customWidth="1"/>
    <col min="10497" max="10751" width="8.85546875" style="388"/>
    <col min="10752" max="10752" width="9.85546875" style="388" customWidth="1"/>
    <col min="10753" max="11007" width="8.85546875" style="388"/>
    <col min="11008" max="11008" width="9.85546875" style="388" customWidth="1"/>
    <col min="11009" max="11263" width="8.85546875" style="388"/>
    <col min="11264" max="11264" width="9.85546875" style="388" customWidth="1"/>
    <col min="11265" max="11519" width="8.85546875" style="388"/>
    <col min="11520" max="11520" width="9.85546875" style="388" customWidth="1"/>
    <col min="11521" max="11775" width="8.85546875" style="388"/>
    <col min="11776" max="11776" width="9.85546875" style="388" customWidth="1"/>
    <col min="11777" max="12031" width="8.85546875" style="388"/>
    <col min="12032" max="12032" width="9.85546875" style="388" customWidth="1"/>
    <col min="12033" max="12287" width="8.85546875" style="388"/>
    <col min="12288" max="12288" width="9.85546875" style="388" customWidth="1"/>
    <col min="12289" max="12543" width="8.85546875" style="388"/>
    <col min="12544" max="12544" width="9.85546875" style="388" customWidth="1"/>
    <col min="12545" max="12799" width="8.85546875" style="388"/>
    <col min="12800" max="12800" width="9.85546875" style="388" customWidth="1"/>
    <col min="12801" max="13055" width="8.85546875" style="388"/>
    <col min="13056" max="13056" width="9.85546875" style="388" customWidth="1"/>
    <col min="13057" max="13311" width="8.85546875" style="388"/>
    <col min="13312" max="13312" width="9.85546875" style="388" customWidth="1"/>
    <col min="13313" max="13567" width="8.85546875" style="388"/>
    <col min="13568" max="13568" width="9.85546875" style="388" customWidth="1"/>
    <col min="13569" max="13823" width="8.85546875" style="388"/>
    <col min="13824" max="13824" width="9.85546875" style="388" customWidth="1"/>
    <col min="13825" max="14079" width="8.85546875" style="388"/>
    <col min="14080" max="14080" width="9.85546875" style="388" customWidth="1"/>
    <col min="14081" max="14335" width="8.85546875" style="388"/>
    <col min="14336" max="14336" width="9.85546875" style="388" customWidth="1"/>
    <col min="14337" max="14591" width="8.85546875" style="388"/>
    <col min="14592" max="14592" width="9.85546875" style="388" customWidth="1"/>
    <col min="14593" max="14847" width="8.85546875" style="388"/>
    <col min="14848" max="14848" width="9.85546875" style="388" customWidth="1"/>
    <col min="14849" max="15103" width="8.85546875" style="388"/>
    <col min="15104" max="15104" width="9.85546875" style="388" customWidth="1"/>
    <col min="15105" max="15359" width="8.85546875" style="388"/>
    <col min="15360" max="15360" width="9.85546875" style="388" customWidth="1"/>
    <col min="15361" max="15615" width="8.85546875" style="388"/>
    <col min="15616" max="15616" width="9.85546875" style="388" customWidth="1"/>
    <col min="15617" max="15871" width="8.85546875" style="388"/>
    <col min="15872" max="15872" width="9.85546875" style="388" customWidth="1"/>
    <col min="15873" max="16127" width="8.85546875" style="388"/>
    <col min="16128" max="16128" width="9.85546875" style="388" customWidth="1"/>
    <col min="16129" max="16381" width="8.85546875" style="388"/>
    <col min="16382" max="16384" width="8.85546875" style="388" customWidth="1"/>
  </cols>
  <sheetData>
    <row r="1" spans="1:8" ht="15" x14ac:dyDescent="0.2">
      <c r="A1" s="542" t="s">
        <v>315</v>
      </c>
    </row>
    <row r="2" spans="1:8" ht="8.25" customHeight="1" x14ac:dyDescent="0.2">
      <c r="A2" s="262"/>
    </row>
    <row r="3" spans="1:8" x14ac:dyDescent="0.2">
      <c r="A3" s="263" t="s">
        <v>142</v>
      </c>
      <c r="C3" s="262"/>
    </row>
    <row r="4" spans="1:8" x14ac:dyDescent="0.2">
      <c r="A4" s="263"/>
      <c r="C4" s="262"/>
    </row>
    <row r="5" spans="1:8" ht="15" x14ac:dyDescent="0.25">
      <c r="A5" s="541" t="s">
        <v>389</v>
      </c>
      <c r="C5" s="263"/>
    </row>
    <row r="6" spans="1:8" x14ac:dyDescent="0.2">
      <c r="C6" s="389"/>
    </row>
    <row r="7" spans="1:8" ht="76.5" customHeight="1" x14ac:dyDescent="0.25">
      <c r="B7" s="105" t="s">
        <v>28</v>
      </c>
      <c r="C7" s="238" t="s">
        <v>355</v>
      </c>
      <c r="D7" s="515" t="s">
        <v>356</v>
      </c>
      <c r="E7" s="473" t="s">
        <v>357</v>
      </c>
      <c r="F7" s="238" t="s">
        <v>354</v>
      </c>
      <c r="G7" s="238" t="s">
        <v>67</v>
      </c>
      <c r="H7" s="238" t="s">
        <v>32</v>
      </c>
    </row>
    <row r="8" spans="1:8" ht="15" x14ac:dyDescent="0.25">
      <c r="B8" s="106">
        <v>0</v>
      </c>
      <c r="C8" s="243">
        <v>35000</v>
      </c>
      <c r="D8" s="516">
        <v>35460</v>
      </c>
      <c r="E8" s="512">
        <v>37000</v>
      </c>
      <c r="F8" s="381">
        <f t="shared" ref="F8:F38" si="0">E8-D8</f>
        <v>1540</v>
      </c>
      <c r="G8" s="381"/>
      <c r="H8" s="380"/>
    </row>
    <row r="9" spans="1:8" ht="15" x14ac:dyDescent="0.25">
      <c r="B9" s="109">
        <v>1</v>
      </c>
      <c r="C9" s="244">
        <v>36000</v>
      </c>
      <c r="D9" s="517">
        <v>36470</v>
      </c>
      <c r="E9" s="513">
        <v>38000</v>
      </c>
      <c r="F9" s="382">
        <f t="shared" si="0"/>
        <v>1530</v>
      </c>
      <c r="G9" s="382">
        <f t="shared" ref="G9:G38" si="1">E9-D8</f>
        <v>2540</v>
      </c>
      <c r="H9" s="383">
        <f t="shared" ref="H9:H38" si="2">G9/D8</f>
        <v>7.1630005640157923E-2</v>
      </c>
    </row>
    <row r="10" spans="1:8" ht="15" x14ac:dyDescent="0.25">
      <c r="B10" s="109">
        <v>2</v>
      </c>
      <c r="C10" s="244">
        <v>37000</v>
      </c>
      <c r="D10" s="517">
        <v>37480</v>
      </c>
      <c r="E10" s="513">
        <v>39000</v>
      </c>
      <c r="F10" s="382">
        <f t="shared" si="0"/>
        <v>1520</v>
      </c>
      <c r="G10" s="382">
        <f t="shared" si="1"/>
        <v>2530</v>
      </c>
      <c r="H10" s="383">
        <f t="shared" si="2"/>
        <v>6.937208664655882E-2</v>
      </c>
    </row>
    <row r="11" spans="1:8" ht="15" x14ac:dyDescent="0.25">
      <c r="B11" s="109">
        <v>3</v>
      </c>
      <c r="C11" s="244">
        <v>38000</v>
      </c>
      <c r="D11" s="517">
        <v>38490</v>
      </c>
      <c r="E11" s="513">
        <v>40000</v>
      </c>
      <c r="F11" s="382">
        <f t="shared" si="0"/>
        <v>1510</v>
      </c>
      <c r="G11" s="382">
        <f t="shared" si="1"/>
        <v>2520</v>
      </c>
      <c r="H11" s="383">
        <f t="shared" si="2"/>
        <v>6.7235859124866598E-2</v>
      </c>
    </row>
    <row r="12" spans="1:8" ht="15" x14ac:dyDescent="0.25">
      <c r="B12" s="109">
        <v>4</v>
      </c>
      <c r="C12" s="244">
        <v>39000</v>
      </c>
      <c r="D12" s="517">
        <v>39510</v>
      </c>
      <c r="E12" s="513">
        <v>41000</v>
      </c>
      <c r="F12" s="382">
        <f t="shared" si="0"/>
        <v>1490</v>
      </c>
      <c r="G12" s="382">
        <f t="shared" si="1"/>
        <v>2510</v>
      </c>
      <c r="H12" s="383">
        <f t="shared" si="2"/>
        <v>6.5211743309950637E-2</v>
      </c>
    </row>
    <row r="13" spans="1:8" ht="15" x14ac:dyDescent="0.25">
      <c r="B13" s="109">
        <v>5</v>
      </c>
      <c r="C13" s="244">
        <v>40000</v>
      </c>
      <c r="D13" s="517">
        <v>40520</v>
      </c>
      <c r="E13" s="513">
        <v>42000</v>
      </c>
      <c r="F13" s="382">
        <f t="shared" si="0"/>
        <v>1480</v>
      </c>
      <c r="G13" s="382">
        <f t="shared" si="1"/>
        <v>2490</v>
      </c>
      <c r="H13" s="383">
        <f t="shared" si="2"/>
        <v>6.3022019741837507E-2</v>
      </c>
    </row>
    <row r="14" spans="1:8" ht="15" x14ac:dyDescent="0.25">
      <c r="B14" s="109">
        <v>6</v>
      </c>
      <c r="C14" s="244">
        <v>41000</v>
      </c>
      <c r="D14" s="517">
        <v>41530</v>
      </c>
      <c r="E14" s="513">
        <v>43000</v>
      </c>
      <c r="F14" s="382">
        <f t="shared" si="0"/>
        <v>1470</v>
      </c>
      <c r="G14" s="382">
        <f t="shared" si="1"/>
        <v>2480</v>
      </c>
      <c r="H14" s="383">
        <f t="shared" si="2"/>
        <v>6.1204343534057258E-2</v>
      </c>
    </row>
    <row r="15" spans="1:8" ht="15" x14ac:dyDescent="0.25">
      <c r="B15" s="109">
        <v>7</v>
      </c>
      <c r="C15" s="244">
        <v>42000</v>
      </c>
      <c r="D15" s="517">
        <v>42550</v>
      </c>
      <c r="E15" s="513">
        <v>44000</v>
      </c>
      <c r="F15" s="382">
        <f t="shared" si="0"/>
        <v>1450</v>
      </c>
      <c r="G15" s="382">
        <f t="shared" si="1"/>
        <v>2470</v>
      </c>
      <c r="H15" s="383">
        <f t="shared" si="2"/>
        <v>5.9475078256681919E-2</v>
      </c>
    </row>
    <row r="16" spans="1:8" ht="15" x14ac:dyDescent="0.25">
      <c r="B16" s="109">
        <v>8</v>
      </c>
      <c r="C16" s="244">
        <v>43000</v>
      </c>
      <c r="D16" s="517">
        <v>43560</v>
      </c>
      <c r="E16" s="513">
        <v>45000</v>
      </c>
      <c r="F16" s="382">
        <f t="shared" si="0"/>
        <v>1440</v>
      </c>
      <c r="G16" s="382">
        <f t="shared" si="1"/>
        <v>2450</v>
      </c>
      <c r="H16" s="383">
        <f t="shared" si="2"/>
        <v>5.7579318448883664E-2</v>
      </c>
    </row>
    <row r="17" spans="2:8" ht="15" x14ac:dyDescent="0.25">
      <c r="B17" s="109">
        <v>9</v>
      </c>
      <c r="C17" s="244">
        <v>44000</v>
      </c>
      <c r="D17" s="517">
        <v>44570</v>
      </c>
      <c r="E17" s="513">
        <v>46000</v>
      </c>
      <c r="F17" s="382">
        <f t="shared" si="0"/>
        <v>1430</v>
      </c>
      <c r="G17" s="382">
        <f t="shared" si="1"/>
        <v>2440</v>
      </c>
      <c r="H17" s="383">
        <f t="shared" si="2"/>
        <v>5.6014692378328741E-2</v>
      </c>
    </row>
    <row r="18" spans="2:8" ht="15" x14ac:dyDescent="0.25">
      <c r="B18" s="109">
        <v>10</v>
      </c>
      <c r="C18" s="244">
        <v>45000</v>
      </c>
      <c r="D18" s="517">
        <v>45590</v>
      </c>
      <c r="E18" s="513">
        <v>47000</v>
      </c>
      <c r="F18" s="382">
        <f t="shared" si="0"/>
        <v>1410</v>
      </c>
      <c r="G18" s="382">
        <f t="shared" si="1"/>
        <v>2430</v>
      </c>
      <c r="H18" s="383">
        <f t="shared" si="2"/>
        <v>5.4520978236481936E-2</v>
      </c>
    </row>
    <row r="19" spans="2:8" ht="15" x14ac:dyDescent="0.25">
      <c r="B19" s="109">
        <v>11</v>
      </c>
      <c r="C19" s="244">
        <v>46000</v>
      </c>
      <c r="D19" s="517">
        <v>46600</v>
      </c>
      <c r="E19" s="513">
        <v>48000</v>
      </c>
      <c r="F19" s="382">
        <f t="shared" si="0"/>
        <v>1400</v>
      </c>
      <c r="G19" s="382">
        <f t="shared" si="1"/>
        <v>2410</v>
      </c>
      <c r="H19" s="383">
        <f t="shared" si="2"/>
        <v>5.2862469839877163E-2</v>
      </c>
    </row>
    <row r="20" spans="2:8" ht="15" x14ac:dyDescent="0.25">
      <c r="B20" s="109">
        <v>12</v>
      </c>
      <c r="C20" s="244">
        <v>47000</v>
      </c>
      <c r="D20" s="517">
        <v>47610</v>
      </c>
      <c r="E20" s="513">
        <v>49000</v>
      </c>
      <c r="F20" s="382">
        <f t="shared" si="0"/>
        <v>1390</v>
      </c>
      <c r="G20" s="382">
        <f t="shared" si="1"/>
        <v>2400</v>
      </c>
      <c r="H20" s="383">
        <f t="shared" si="2"/>
        <v>5.1502145922746781E-2</v>
      </c>
    </row>
    <row r="21" spans="2:8" ht="15" x14ac:dyDescent="0.25">
      <c r="B21" s="109">
        <v>13</v>
      </c>
      <c r="C21" s="244">
        <v>48000</v>
      </c>
      <c r="D21" s="517">
        <v>48620</v>
      </c>
      <c r="E21" s="513">
        <v>50000</v>
      </c>
      <c r="F21" s="382">
        <f t="shared" si="0"/>
        <v>1380</v>
      </c>
      <c r="G21" s="382">
        <f t="shared" si="1"/>
        <v>2390</v>
      </c>
      <c r="H21" s="383">
        <f t="shared" si="2"/>
        <v>5.0199537912203315E-2</v>
      </c>
    </row>
    <row r="22" spans="2:8" ht="15" x14ac:dyDescent="0.25">
      <c r="B22" s="109">
        <v>14</v>
      </c>
      <c r="C22" s="244">
        <v>49000</v>
      </c>
      <c r="D22" s="517">
        <v>49640</v>
      </c>
      <c r="E22" s="513">
        <v>51000</v>
      </c>
      <c r="F22" s="382">
        <f t="shared" si="0"/>
        <v>1360</v>
      </c>
      <c r="G22" s="382">
        <f t="shared" si="1"/>
        <v>2380</v>
      </c>
      <c r="H22" s="383">
        <f t="shared" si="2"/>
        <v>4.8951048951048952E-2</v>
      </c>
    </row>
    <row r="23" spans="2:8" ht="15" x14ac:dyDescent="0.25">
      <c r="B23" s="109">
        <v>15</v>
      </c>
      <c r="C23" s="244">
        <v>50000</v>
      </c>
      <c r="D23" s="517">
        <v>50650</v>
      </c>
      <c r="E23" s="513">
        <v>52000</v>
      </c>
      <c r="F23" s="382">
        <f t="shared" si="0"/>
        <v>1350</v>
      </c>
      <c r="G23" s="382">
        <f t="shared" si="1"/>
        <v>2360</v>
      </c>
      <c r="H23" s="383">
        <f t="shared" si="2"/>
        <v>4.7542304593070107E-2</v>
      </c>
    </row>
    <row r="24" spans="2:8" ht="15" x14ac:dyDescent="0.25">
      <c r="B24" s="109">
        <v>16</v>
      </c>
      <c r="C24" s="244">
        <v>50000</v>
      </c>
      <c r="D24" s="517">
        <v>50650</v>
      </c>
      <c r="E24" s="513">
        <v>52000</v>
      </c>
      <c r="F24" s="382">
        <f t="shared" si="0"/>
        <v>1350</v>
      </c>
      <c r="G24" s="382">
        <f t="shared" si="1"/>
        <v>1350</v>
      </c>
      <c r="H24" s="383">
        <f t="shared" si="2"/>
        <v>2.6653504442250741E-2</v>
      </c>
    </row>
    <row r="25" spans="2:8" ht="15" x14ac:dyDescent="0.25">
      <c r="B25" s="109">
        <v>17</v>
      </c>
      <c r="C25" s="244">
        <v>50000</v>
      </c>
      <c r="D25" s="517">
        <v>50650</v>
      </c>
      <c r="E25" s="513">
        <v>52000</v>
      </c>
      <c r="F25" s="382">
        <f t="shared" si="0"/>
        <v>1350</v>
      </c>
      <c r="G25" s="382">
        <f t="shared" si="1"/>
        <v>1350</v>
      </c>
      <c r="H25" s="383">
        <f t="shared" si="2"/>
        <v>2.6653504442250741E-2</v>
      </c>
    </row>
    <row r="26" spans="2:8" ht="15" x14ac:dyDescent="0.25">
      <c r="B26" s="109">
        <v>18</v>
      </c>
      <c r="C26" s="244">
        <v>50000</v>
      </c>
      <c r="D26" s="517">
        <v>50650</v>
      </c>
      <c r="E26" s="513">
        <v>52000</v>
      </c>
      <c r="F26" s="382">
        <f t="shared" si="0"/>
        <v>1350</v>
      </c>
      <c r="G26" s="382">
        <f t="shared" si="1"/>
        <v>1350</v>
      </c>
      <c r="H26" s="383">
        <f t="shared" si="2"/>
        <v>2.6653504442250741E-2</v>
      </c>
    </row>
    <row r="27" spans="2:8" ht="15" x14ac:dyDescent="0.25">
      <c r="B27" s="109">
        <v>19</v>
      </c>
      <c r="C27" s="244">
        <v>50000</v>
      </c>
      <c r="D27" s="517">
        <v>50650</v>
      </c>
      <c r="E27" s="513">
        <v>52000</v>
      </c>
      <c r="F27" s="382">
        <f t="shared" si="0"/>
        <v>1350</v>
      </c>
      <c r="G27" s="382">
        <f t="shared" si="1"/>
        <v>1350</v>
      </c>
      <c r="H27" s="383">
        <f t="shared" si="2"/>
        <v>2.6653504442250741E-2</v>
      </c>
    </row>
    <row r="28" spans="2:8" ht="15" x14ac:dyDescent="0.25">
      <c r="B28" s="109">
        <v>20</v>
      </c>
      <c r="C28" s="244">
        <v>50000</v>
      </c>
      <c r="D28" s="517">
        <v>50650</v>
      </c>
      <c r="E28" s="513">
        <v>52000</v>
      </c>
      <c r="F28" s="382">
        <f t="shared" si="0"/>
        <v>1350</v>
      </c>
      <c r="G28" s="382">
        <f t="shared" si="1"/>
        <v>1350</v>
      </c>
      <c r="H28" s="383">
        <f t="shared" si="2"/>
        <v>2.6653504442250741E-2</v>
      </c>
    </row>
    <row r="29" spans="2:8" ht="15" x14ac:dyDescent="0.25">
      <c r="B29" s="109">
        <v>21</v>
      </c>
      <c r="C29" s="244">
        <v>50000</v>
      </c>
      <c r="D29" s="517">
        <v>50650</v>
      </c>
      <c r="E29" s="513">
        <v>52000</v>
      </c>
      <c r="F29" s="382">
        <f t="shared" si="0"/>
        <v>1350</v>
      </c>
      <c r="G29" s="382">
        <f t="shared" si="1"/>
        <v>1350</v>
      </c>
      <c r="H29" s="383">
        <f t="shared" si="2"/>
        <v>2.6653504442250741E-2</v>
      </c>
    </row>
    <row r="30" spans="2:8" ht="15" x14ac:dyDescent="0.25">
      <c r="B30" s="109">
        <v>22</v>
      </c>
      <c r="C30" s="244">
        <v>50000</v>
      </c>
      <c r="D30" s="517">
        <v>50650</v>
      </c>
      <c r="E30" s="513">
        <v>52000</v>
      </c>
      <c r="F30" s="382">
        <f t="shared" si="0"/>
        <v>1350</v>
      </c>
      <c r="G30" s="382">
        <f t="shared" si="1"/>
        <v>1350</v>
      </c>
      <c r="H30" s="383">
        <f t="shared" si="2"/>
        <v>2.6653504442250741E-2</v>
      </c>
    </row>
    <row r="31" spans="2:8" ht="15" x14ac:dyDescent="0.25">
      <c r="B31" s="109">
        <v>23</v>
      </c>
      <c r="C31" s="244">
        <v>50000</v>
      </c>
      <c r="D31" s="517">
        <v>50650</v>
      </c>
      <c r="E31" s="513">
        <v>52000</v>
      </c>
      <c r="F31" s="382">
        <f t="shared" si="0"/>
        <v>1350</v>
      </c>
      <c r="G31" s="382">
        <f t="shared" si="1"/>
        <v>1350</v>
      </c>
      <c r="H31" s="383">
        <f t="shared" si="2"/>
        <v>2.6653504442250741E-2</v>
      </c>
    </row>
    <row r="32" spans="2:8" ht="15" x14ac:dyDescent="0.25">
      <c r="B32" s="109">
        <v>24</v>
      </c>
      <c r="C32" s="244">
        <v>50000</v>
      </c>
      <c r="D32" s="517">
        <v>50650</v>
      </c>
      <c r="E32" s="513">
        <v>52000</v>
      </c>
      <c r="F32" s="382">
        <f t="shared" si="0"/>
        <v>1350</v>
      </c>
      <c r="G32" s="382">
        <f t="shared" si="1"/>
        <v>1350</v>
      </c>
      <c r="H32" s="383">
        <f t="shared" si="2"/>
        <v>2.6653504442250741E-2</v>
      </c>
    </row>
    <row r="33" spans="2:8" ht="15" x14ac:dyDescent="0.25">
      <c r="B33" s="109">
        <v>25</v>
      </c>
      <c r="C33" s="244">
        <v>52000</v>
      </c>
      <c r="D33" s="517">
        <v>52680</v>
      </c>
      <c r="E33" s="513">
        <v>54000</v>
      </c>
      <c r="F33" s="382">
        <f t="shared" si="0"/>
        <v>1320</v>
      </c>
      <c r="G33" s="382">
        <f t="shared" si="1"/>
        <v>3350</v>
      </c>
      <c r="H33" s="383">
        <f t="shared" si="2"/>
        <v>6.6140177690029611E-2</v>
      </c>
    </row>
    <row r="34" spans="2:8" ht="15" x14ac:dyDescent="0.25">
      <c r="B34" s="109">
        <v>26</v>
      </c>
      <c r="C34" s="244">
        <v>52000</v>
      </c>
      <c r="D34" s="517">
        <v>52680</v>
      </c>
      <c r="E34" s="513">
        <v>54000</v>
      </c>
      <c r="F34" s="382">
        <f t="shared" si="0"/>
        <v>1320</v>
      </c>
      <c r="G34" s="382">
        <f t="shared" si="1"/>
        <v>1320</v>
      </c>
      <c r="H34" s="383">
        <f t="shared" si="2"/>
        <v>2.5056947608200455E-2</v>
      </c>
    </row>
    <row r="35" spans="2:8" ht="15" x14ac:dyDescent="0.25">
      <c r="B35" s="109">
        <v>27</v>
      </c>
      <c r="C35" s="244">
        <v>52000</v>
      </c>
      <c r="D35" s="517">
        <v>52680</v>
      </c>
      <c r="E35" s="513">
        <v>54000</v>
      </c>
      <c r="F35" s="382">
        <f t="shared" si="0"/>
        <v>1320</v>
      </c>
      <c r="G35" s="382">
        <f t="shared" si="1"/>
        <v>1320</v>
      </c>
      <c r="H35" s="383">
        <f t="shared" si="2"/>
        <v>2.5056947608200455E-2</v>
      </c>
    </row>
    <row r="36" spans="2:8" ht="15" x14ac:dyDescent="0.25">
      <c r="B36" s="109">
        <v>28</v>
      </c>
      <c r="C36" s="244">
        <v>52000</v>
      </c>
      <c r="D36" s="517">
        <v>52680</v>
      </c>
      <c r="E36" s="513">
        <v>54000</v>
      </c>
      <c r="F36" s="382">
        <f t="shared" si="0"/>
        <v>1320</v>
      </c>
      <c r="G36" s="382">
        <f t="shared" si="1"/>
        <v>1320</v>
      </c>
      <c r="H36" s="383">
        <f t="shared" si="2"/>
        <v>2.5056947608200455E-2</v>
      </c>
    </row>
    <row r="37" spans="2:8" ht="15" x14ac:dyDescent="0.25">
      <c r="B37" s="109">
        <v>29</v>
      </c>
      <c r="C37" s="244">
        <v>52000</v>
      </c>
      <c r="D37" s="517">
        <v>52680</v>
      </c>
      <c r="E37" s="513">
        <v>54000</v>
      </c>
      <c r="F37" s="382">
        <f t="shared" si="0"/>
        <v>1320</v>
      </c>
      <c r="G37" s="382">
        <f t="shared" si="1"/>
        <v>1320</v>
      </c>
      <c r="H37" s="383">
        <f t="shared" si="2"/>
        <v>2.5056947608200455E-2</v>
      </c>
    </row>
    <row r="38" spans="2:8" ht="15" x14ac:dyDescent="0.25">
      <c r="B38" s="339">
        <v>30</v>
      </c>
      <c r="C38" s="245">
        <v>52000</v>
      </c>
      <c r="D38" s="518">
        <v>52680</v>
      </c>
      <c r="E38" s="514">
        <v>54000</v>
      </c>
      <c r="F38" s="384">
        <f t="shared" si="0"/>
        <v>1320</v>
      </c>
      <c r="G38" s="384">
        <f t="shared" si="1"/>
        <v>1320</v>
      </c>
      <c r="H38" s="385">
        <f t="shared" si="2"/>
        <v>2.5056947608200455E-2</v>
      </c>
    </row>
    <row r="39" spans="2:8" x14ac:dyDescent="0.2">
      <c r="G39" s="75"/>
    </row>
  </sheetData>
  <sortState xmlns:xlrd2="http://schemas.microsoft.com/office/spreadsheetml/2017/richdata2" ref="K8:P38">
    <sortCondition ref="O8:O38"/>
  </sortState>
  <pageMargins left="0.7" right="0.7" top="0.75" bottom="0.75" header="0.3" footer="0.3"/>
  <pageSetup orientation="portrait" r:id="rId1"/>
  <headerFooter>
    <oddFooter>&amp;L&amp;"Arial,Italic"&amp;9Financial &amp; Business Services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16DB-8C70-46E9-9822-75CED5A152FC}">
  <dimension ref="A1:J35"/>
  <sheetViews>
    <sheetView workbookViewId="0">
      <selection activeCell="A23" sqref="A23"/>
    </sheetView>
  </sheetViews>
  <sheetFormatPr defaultRowHeight="12.75" x14ac:dyDescent="0.2"/>
  <cols>
    <col min="1" max="1" width="11.5703125" customWidth="1"/>
    <col min="2" max="2" width="9" customWidth="1"/>
    <col min="3" max="3" width="13.85546875" customWidth="1"/>
    <col min="4" max="4" width="12.140625" customWidth="1"/>
    <col min="5" max="5" width="12.42578125" customWidth="1"/>
    <col min="6" max="6" width="13" customWidth="1"/>
    <col min="8" max="9" width="11.28515625" bestFit="1" customWidth="1"/>
    <col min="10" max="10" width="12.28515625" bestFit="1" customWidth="1"/>
    <col min="11" max="11" width="9.7109375" bestFit="1" customWidth="1"/>
  </cols>
  <sheetData>
    <row r="1" spans="1:7" s="260" customFormat="1" ht="15" x14ac:dyDescent="0.25">
      <c r="A1" s="540" t="s">
        <v>391</v>
      </c>
    </row>
    <row r="4" spans="1:7" ht="25.5" x14ac:dyDescent="0.2">
      <c r="A4" s="386" t="s">
        <v>360</v>
      </c>
      <c r="B4" s="260"/>
      <c r="C4" s="274" t="s">
        <v>74</v>
      </c>
      <c r="D4" s="274" t="s">
        <v>75</v>
      </c>
      <c r="E4" s="271" t="s">
        <v>76</v>
      </c>
      <c r="F4" s="275" t="s">
        <v>77</v>
      </c>
      <c r="G4" s="260"/>
    </row>
    <row r="5" spans="1:7" x14ac:dyDescent="0.2">
      <c r="A5" s="260"/>
      <c r="B5" s="260"/>
      <c r="C5" s="276" t="s">
        <v>82</v>
      </c>
      <c r="D5" s="320">
        <v>68125</v>
      </c>
      <c r="E5" s="320">
        <v>74938</v>
      </c>
      <c r="F5" s="320">
        <v>81750</v>
      </c>
      <c r="G5" s="260"/>
    </row>
    <row r="6" spans="1:7" x14ac:dyDescent="0.2">
      <c r="A6" s="260"/>
      <c r="B6" s="260"/>
      <c r="C6" s="276" t="s">
        <v>83</v>
      </c>
      <c r="D6" s="320">
        <v>71531</v>
      </c>
      <c r="E6" s="320">
        <v>78684</v>
      </c>
      <c r="F6" s="320">
        <v>85837</v>
      </c>
      <c r="G6" s="260"/>
    </row>
    <row r="7" spans="1:7" x14ac:dyDescent="0.2">
      <c r="A7" s="260"/>
      <c r="B7" s="260"/>
      <c r="C7" s="276" t="s">
        <v>78</v>
      </c>
      <c r="D7" s="320">
        <v>74938</v>
      </c>
      <c r="E7" s="320">
        <v>82432</v>
      </c>
      <c r="F7" s="320">
        <v>89926</v>
      </c>
      <c r="G7" s="260"/>
    </row>
    <row r="8" spans="1:7" x14ac:dyDescent="0.2">
      <c r="A8" s="260"/>
      <c r="B8" s="260"/>
      <c r="C8" s="276" t="s">
        <v>79</v>
      </c>
      <c r="D8" s="320">
        <v>78344</v>
      </c>
      <c r="E8" s="320">
        <v>86178</v>
      </c>
      <c r="F8" s="320">
        <v>94013</v>
      </c>
      <c r="G8" s="260"/>
    </row>
    <row r="9" spans="1:7" x14ac:dyDescent="0.2">
      <c r="A9" s="260"/>
      <c r="B9" s="260"/>
      <c r="C9" s="276" t="s">
        <v>80</v>
      </c>
      <c r="D9" s="320">
        <v>81750</v>
      </c>
      <c r="E9" s="320">
        <v>89925</v>
      </c>
      <c r="F9" s="320">
        <v>98100</v>
      </c>
      <c r="G9" s="260"/>
    </row>
    <row r="10" spans="1:7" x14ac:dyDescent="0.2">
      <c r="A10" s="260"/>
      <c r="B10" s="260"/>
      <c r="C10" s="276" t="s">
        <v>81</v>
      </c>
      <c r="D10" s="320">
        <v>85156</v>
      </c>
      <c r="E10" s="320">
        <v>93672</v>
      </c>
      <c r="F10" s="320">
        <v>102187</v>
      </c>
      <c r="G10" s="260"/>
    </row>
    <row r="11" spans="1:7" x14ac:dyDescent="0.2">
      <c r="A11" s="260"/>
      <c r="B11" s="260"/>
      <c r="C11" s="260"/>
      <c r="D11" s="260"/>
      <c r="E11" s="260"/>
      <c r="F11" s="260"/>
      <c r="G11" s="260"/>
    </row>
    <row r="12" spans="1:7" x14ac:dyDescent="0.2">
      <c r="A12" s="388"/>
    </row>
    <row r="13" spans="1:7" ht="25.5" x14ac:dyDescent="0.2">
      <c r="A13" s="263" t="s">
        <v>359</v>
      </c>
      <c r="B13" s="474">
        <v>2.5000000000000001E-2</v>
      </c>
      <c r="C13" s="274" t="s">
        <v>74</v>
      </c>
      <c r="D13" s="274" t="s">
        <v>75</v>
      </c>
      <c r="E13" s="271" t="s">
        <v>76</v>
      </c>
      <c r="F13" s="275" t="s">
        <v>77</v>
      </c>
    </row>
    <row r="14" spans="1:7" x14ac:dyDescent="0.2">
      <c r="A14" s="388"/>
      <c r="B14" s="388"/>
      <c r="C14" s="276" t="s">
        <v>82</v>
      </c>
      <c r="D14" s="320">
        <v>69828</v>
      </c>
      <c r="E14" s="320">
        <v>76811</v>
      </c>
      <c r="F14" s="320">
        <v>83794</v>
      </c>
    </row>
    <row r="15" spans="1:7" x14ac:dyDescent="0.2">
      <c r="A15" s="388"/>
      <c r="B15" s="388"/>
      <c r="C15" s="276" t="s">
        <v>83</v>
      </c>
      <c r="D15" s="320">
        <v>73319</v>
      </c>
      <c r="E15" s="320">
        <v>80651</v>
      </c>
      <c r="F15" s="320">
        <v>87983</v>
      </c>
    </row>
    <row r="16" spans="1:7" x14ac:dyDescent="0.2">
      <c r="A16" s="388"/>
      <c r="B16" s="388"/>
      <c r="C16" s="276" t="s">
        <v>78</v>
      </c>
      <c r="D16" s="320">
        <v>76811</v>
      </c>
      <c r="E16" s="320">
        <v>84492</v>
      </c>
      <c r="F16" s="320">
        <v>92173</v>
      </c>
    </row>
    <row r="17" spans="1:10" x14ac:dyDescent="0.2">
      <c r="A17" s="388"/>
      <c r="B17" s="388"/>
      <c r="C17" s="276" t="s">
        <v>79</v>
      </c>
      <c r="D17" s="320">
        <v>80302</v>
      </c>
      <c r="E17" s="320">
        <v>88332</v>
      </c>
      <c r="F17" s="320">
        <v>96362</v>
      </c>
    </row>
    <row r="18" spans="1:10" x14ac:dyDescent="0.2">
      <c r="A18" s="388"/>
      <c r="B18" s="388"/>
      <c r="C18" s="276" t="s">
        <v>80</v>
      </c>
      <c r="D18" s="320">
        <v>83794</v>
      </c>
      <c r="E18" s="320">
        <v>92173</v>
      </c>
      <c r="F18" s="320">
        <v>100553</v>
      </c>
    </row>
    <row r="19" spans="1:10" x14ac:dyDescent="0.2">
      <c r="A19" s="388"/>
      <c r="B19" s="388"/>
      <c r="C19" s="276" t="s">
        <v>81</v>
      </c>
      <c r="D19" s="320">
        <v>87285</v>
      </c>
      <c r="E19" s="320">
        <v>96014</v>
      </c>
      <c r="F19" s="320">
        <v>104742</v>
      </c>
    </row>
    <row r="20" spans="1:10" x14ac:dyDescent="0.2">
      <c r="C20" s="387"/>
    </row>
    <row r="23" spans="1:10" ht="25.5" x14ac:dyDescent="0.2">
      <c r="A23" s="263" t="s">
        <v>358</v>
      </c>
      <c r="B23" s="92">
        <v>0.04</v>
      </c>
      <c r="C23" s="274" t="s">
        <v>74</v>
      </c>
      <c r="D23" s="274" t="s">
        <v>75</v>
      </c>
      <c r="E23" s="271" t="s">
        <v>76</v>
      </c>
      <c r="F23" s="275" t="s">
        <v>77</v>
      </c>
    </row>
    <row r="24" spans="1:10" x14ac:dyDescent="0.2">
      <c r="C24" s="276" t="s">
        <v>82</v>
      </c>
      <c r="D24" s="320">
        <v>72621</v>
      </c>
      <c r="E24" s="320">
        <v>79883</v>
      </c>
      <c r="F24" s="320">
        <v>87145</v>
      </c>
      <c r="H24" s="132"/>
      <c r="I24" s="132"/>
      <c r="J24" s="132"/>
    </row>
    <row r="25" spans="1:10" x14ac:dyDescent="0.2">
      <c r="C25" s="276" t="s">
        <v>83</v>
      </c>
      <c r="D25" s="320">
        <v>76252</v>
      </c>
      <c r="E25" s="320">
        <v>83877</v>
      </c>
      <c r="F25" s="320">
        <v>91502</v>
      </c>
      <c r="H25" s="132"/>
      <c r="I25" s="132"/>
      <c r="J25" s="132"/>
    </row>
    <row r="26" spans="1:10" x14ac:dyDescent="0.2">
      <c r="C26" s="276" t="s">
        <v>78</v>
      </c>
      <c r="D26" s="320">
        <v>79883</v>
      </c>
      <c r="E26" s="320">
        <v>87872</v>
      </c>
      <c r="F26" s="320">
        <v>95860</v>
      </c>
      <c r="H26" s="132"/>
      <c r="I26" s="132"/>
      <c r="J26" s="132"/>
    </row>
    <row r="27" spans="1:10" x14ac:dyDescent="0.2">
      <c r="C27" s="276" t="s">
        <v>79</v>
      </c>
      <c r="D27" s="320">
        <v>83514</v>
      </c>
      <c r="E27" s="320">
        <v>91865</v>
      </c>
      <c r="F27" s="320">
        <v>100217</v>
      </c>
      <c r="H27" s="132"/>
      <c r="I27" s="132"/>
      <c r="J27" s="132"/>
    </row>
    <row r="28" spans="1:10" x14ac:dyDescent="0.2">
      <c r="C28" s="276" t="s">
        <v>80</v>
      </c>
      <c r="D28" s="320">
        <v>87146</v>
      </c>
      <c r="E28" s="320">
        <v>95860</v>
      </c>
      <c r="F28" s="320">
        <v>104574</v>
      </c>
      <c r="H28" s="132"/>
      <c r="I28" s="132"/>
      <c r="J28" s="132"/>
    </row>
    <row r="29" spans="1:10" x14ac:dyDescent="0.2">
      <c r="C29" s="276" t="s">
        <v>81</v>
      </c>
      <c r="D29" s="320">
        <v>90776</v>
      </c>
      <c r="E29" s="320">
        <v>99854</v>
      </c>
      <c r="F29" s="320">
        <v>108931</v>
      </c>
      <c r="H29" s="132"/>
      <c r="I29" s="132"/>
      <c r="J29" s="132"/>
    </row>
    <row r="32" spans="1:10" ht="15" x14ac:dyDescent="0.25">
      <c r="A32" s="538" t="s">
        <v>390</v>
      </c>
      <c r="B32" s="539"/>
      <c r="C32" s="539"/>
      <c r="D32" s="539"/>
      <c r="E32" s="539"/>
      <c r="F32" s="539"/>
    </row>
    <row r="33" spans="1:6" ht="18.600000000000001" customHeight="1" x14ac:dyDescent="0.25">
      <c r="A33" s="557" t="s">
        <v>375</v>
      </c>
      <c r="B33" s="557"/>
      <c r="C33" s="557"/>
      <c r="D33" s="557"/>
      <c r="E33" s="557"/>
      <c r="F33" s="557"/>
    </row>
    <row r="34" spans="1:6" ht="36" customHeight="1" x14ac:dyDescent="0.25">
      <c r="A34" s="558" t="s">
        <v>376</v>
      </c>
      <c r="B34" s="558"/>
      <c r="C34" s="558"/>
      <c r="D34" s="558"/>
      <c r="E34" s="558"/>
      <c r="F34" s="558"/>
    </row>
    <row r="35" spans="1:6" ht="54.6" customHeight="1" x14ac:dyDescent="0.25">
      <c r="A35" s="559" t="s">
        <v>388</v>
      </c>
      <c r="B35" s="559"/>
      <c r="C35" s="559"/>
      <c r="D35" s="559"/>
      <c r="E35" s="559"/>
      <c r="F35" s="559"/>
    </row>
  </sheetData>
  <mergeCells count="3">
    <mergeCell ref="A33:F33"/>
    <mergeCell ref="A34:F34"/>
    <mergeCell ref="A35:F35"/>
  </mergeCells>
  <pageMargins left="0.7" right="0.7" top="0.75" bottom="0.75" header="0.3" footer="0.3"/>
  <pageSetup orientation="portrait" r:id="rId1"/>
  <headerFooter>
    <oddFooter>&amp;L&amp;"Arial,Italic"&amp;9Financial and Business Services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3DD7-ECF7-4928-B68B-43349A26FE47}">
  <dimension ref="A1:G25"/>
  <sheetViews>
    <sheetView workbookViewId="0">
      <selection activeCell="A3" sqref="A3"/>
    </sheetView>
  </sheetViews>
  <sheetFormatPr defaultColWidth="8.7109375" defaultRowHeight="12.75" x14ac:dyDescent="0.2"/>
  <cols>
    <col min="1" max="1" width="12.85546875" style="543" customWidth="1"/>
    <col min="2" max="2" width="14.5703125" style="543" customWidth="1"/>
    <col min="3" max="3" width="12" style="543" customWidth="1"/>
    <col min="4" max="4" width="11.7109375" style="543" customWidth="1"/>
    <col min="5" max="5" width="9.42578125" style="543" customWidth="1"/>
    <col min="6" max="6" width="12" style="543" customWidth="1"/>
    <col min="7" max="16384" width="8.7109375" style="543"/>
  </cols>
  <sheetData>
    <row r="1" spans="1:4" ht="18.75" x14ac:dyDescent="0.3">
      <c r="A1" s="533" t="s">
        <v>365</v>
      </c>
    </row>
    <row r="2" spans="1:4" ht="15" x14ac:dyDescent="0.25">
      <c r="A2" s="534" t="s">
        <v>387</v>
      </c>
    </row>
    <row r="4" spans="1:4" ht="15.75" x14ac:dyDescent="0.25">
      <c r="A4" s="535" t="s">
        <v>366</v>
      </c>
    </row>
    <row r="5" spans="1:4" s="544" customFormat="1" ht="15.75" thickBot="1" x14ac:dyDescent="0.25">
      <c r="A5" s="536" t="s">
        <v>367</v>
      </c>
      <c r="B5" s="537" t="s">
        <v>368</v>
      </c>
      <c r="C5" s="536" t="s">
        <v>369</v>
      </c>
      <c r="D5" s="536" t="s">
        <v>370</v>
      </c>
    </row>
    <row r="6" spans="1:4" x14ac:dyDescent="0.2">
      <c r="A6" s="545">
        <v>0.22889999999999999</v>
      </c>
      <c r="B6" s="545">
        <v>0.245</v>
      </c>
      <c r="C6" s="546">
        <f>B6-A6</f>
        <v>1.6100000000000003E-2</v>
      </c>
      <c r="D6" s="547">
        <f>C6/A6</f>
        <v>7.0336391437308882E-2</v>
      </c>
    </row>
    <row r="8" spans="1:4" ht="15.75" x14ac:dyDescent="0.25">
      <c r="A8" s="535" t="s">
        <v>371</v>
      </c>
    </row>
    <row r="9" spans="1:4" s="544" customFormat="1" ht="15.75" thickBot="1" x14ac:dyDescent="0.25">
      <c r="A9" s="536" t="s">
        <v>367</v>
      </c>
      <c r="B9" s="536" t="s">
        <v>368</v>
      </c>
      <c r="C9" s="536" t="s">
        <v>372</v>
      </c>
      <c r="D9" s="536" t="s">
        <v>370</v>
      </c>
    </row>
    <row r="10" spans="1:4" x14ac:dyDescent="0.2">
      <c r="A10" s="548">
        <v>7019</v>
      </c>
      <c r="B10" s="548">
        <v>7397</v>
      </c>
      <c r="C10" s="548">
        <f>B10-A10</f>
        <v>378</v>
      </c>
      <c r="D10" s="547">
        <f>C10/A10</f>
        <v>5.385382533124377E-2</v>
      </c>
    </row>
    <row r="13" spans="1:4" ht="15.75" x14ac:dyDescent="0.25">
      <c r="A13" s="535" t="s">
        <v>373</v>
      </c>
    </row>
    <row r="14" spans="1:4" ht="15.75" x14ac:dyDescent="0.25">
      <c r="A14" s="535"/>
    </row>
    <row r="15" spans="1:4" ht="15.75" x14ac:dyDescent="0.25">
      <c r="A15" s="535" t="s">
        <v>374</v>
      </c>
    </row>
    <row r="16" spans="1:4" ht="15.75" x14ac:dyDescent="0.25">
      <c r="A16" s="535"/>
    </row>
    <row r="17" spans="1:7" ht="15.75" x14ac:dyDescent="0.25">
      <c r="A17" s="535" t="s">
        <v>377</v>
      </c>
    </row>
    <row r="19" spans="1:7" x14ac:dyDescent="0.2">
      <c r="C19" s="549"/>
    </row>
    <row r="20" spans="1:7" ht="15.75" x14ac:dyDescent="0.25">
      <c r="A20" s="561" t="s">
        <v>378</v>
      </c>
      <c r="B20" s="561"/>
      <c r="C20" s="561"/>
      <c r="D20" s="561"/>
      <c r="E20" s="561"/>
      <c r="F20" s="561"/>
      <c r="G20" s="561"/>
    </row>
    <row r="21" spans="1:7" ht="45.75" thickBot="1" x14ac:dyDescent="0.25">
      <c r="A21" s="536" t="s">
        <v>379</v>
      </c>
      <c r="B21" s="536" t="s">
        <v>380</v>
      </c>
      <c r="C21" s="536" t="s">
        <v>381</v>
      </c>
      <c r="D21" s="536" t="s">
        <v>382</v>
      </c>
    </row>
    <row r="22" spans="1:7" x14ac:dyDescent="0.2">
      <c r="A22" s="550" t="s">
        <v>383</v>
      </c>
      <c r="B22" s="551">
        <v>109</v>
      </c>
      <c r="C22" s="551">
        <v>168</v>
      </c>
      <c r="D22" s="552">
        <v>0.65</v>
      </c>
    </row>
    <row r="23" spans="1:7" x14ac:dyDescent="0.2">
      <c r="A23" s="553" t="s">
        <v>384</v>
      </c>
      <c r="B23" s="554">
        <v>84</v>
      </c>
      <c r="C23" s="554">
        <v>168</v>
      </c>
      <c r="D23" s="555">
        <v>0.5</v>
      </c>
    </row>
    <row r="24" spans="1:7" ht="18.95" customHeight="1" x14ac:dyDescent="0.25">
      <c r="A24" s="557" t="s">
        <v>385</v>
      </c>
      <c r="B24" s="557"/>
      <c r="C24" s="557"/>
      <c r="D24" s="557"/>
      <c r="E24" s="557"/>
      <c r="F24" s="557"/>
      <c r="G24" s="557"/>
    </row>
    <row r="25" spans="1:7" ht="16.5" customHeight="1" x14ac:dyDescent="0.25">
      <c r="A25" s="560" t="s">
        <v>386</v>
      </c>
      <c r="B25" s="560"/>
      <c r="C25" s="560"/>
      <c r="D25" s="560"/>
      <c r="E25" s="560"/>
      <c r="F25" s="560"/>
      <c r="G25" s="560"/>
    </row>
  </sheetData>
  <mergeCells count="3">
    <mergeCell ref="A25:G25"/>
    <mergeCell ref="A20:G20"/>
    <mergeCell ref="A24:G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140625" defaultRowHeight="12.75" x14ac:dyDescent="0.2"/>
  <cols>
    <col min="1" max="1" width="5.28515625" style="415" customWidth="1"/>
    <col min="2" max="2" width="40" style="422" bestFit="1" customWidth="1"/>
    <col min="3" max="3" width="5.28515625" style="422" customWidth="1"/>
    <col min="4" max="4" width="52.5703125" style="422" customWidth="1"/>
    <col min="5" max="5" width="14.140625" style="422" bestFit="1" customWidth="1"/>
    <col min="6" max="6" width="2.28515625" style="422" customWidth="1"/>
    <col min="7" max="7" width="14.140625" style="422" bestFit="1" customWidth="1"/>
    <col min="8" max="8" width="12.5703125" style="422" bestFit="1" customWidth="1"/>
    <col min="9" max="9" width="4.140625" style="422" customWidth="1"/>
    <col min="10" max="16384" width="9.140625" style="422"/>
  </cols>
  <sheetData>
    <row r="1" spans="1:8" x14ac:dyDescent="0.2">
      <c r="B1" s="469" t="s">
        <v>269</v>
      </c>
    </row>
    <row r="2" spans="1:8" s="413" customFormat="1" x14ac:dyDescent="0.2">
      <c r="A2" s="410"/>
      <c r="B2" s="411" t="s">
        <v>179</v>
      </c>
      <c r="C2" s="411" t="s">
        <v>180</v>
      </c>
      <c r="D2" s="411" t="s">
        <v>181</v>
      </c>
      <c r="E2" s="411" t="s">
        <v>19</v>
      </c>
      <c r="F2" s="412"/>
      <c r="G2" s="411" t="s">
        <v>8</v>
      </c>
      <c r="H2" s="413" t="s">
        <v>13</v>
      </c>
    </row>
    <row r="3" spans="1:8" s="413" customFormat="1" x14ac:dyDescent="0.2">
      <c r="A3" s="414" t="s">
        <v>182</v>
      </c>
      <c r="B3" s="412"/>
      <c r="C3" s="412"/>
      <c r="D3" s="412"/>
      <c r="E3" s="412"/>
      <c r="F3" s="412"/>
      <c r="G3" s="412"/>
    </row>
    <row r="4" spans="1:8" ht="25.5" x14ac:dyDescent="0.2">
      <c r="B4" s="416" t="s">
        <v>183</v>
      </c>
      <c r="C4" s="417">
        <v>181</v>
      </c>
      <c r="D4" s="418" t="s">
        <v>184</v>
      </c>
      <c r="E4" s="419">
        <f>E55*0.9</f>
        <v>3241602327.5999999</v>
      </c>
      <c r="F4" s="420"/>
      <c r="G4" s="421">
        <f>E4</f>
        <v>3241602327.5999999</v>
      </c>
    </row>
    <row r="5" spans="1:8" x14ac:dyDescent="0.2">
      <c r="B5" s="423"/>
      <c r="C5" s="424"/>
      <c r="D5" s="425"/>
      <c r="E5" s="426"/>
      <c r="F5" s="420"/>
      <c r="G5" s="426"/>
    </row>
    <row r="6" spans="1:8" x14ac:dyDescent="0.2">
      <c r="A6" s="414" t="s">
        <v>185</v>
      </c>
      <c r="B6" s="423"/>
      <c r="C6" s="424"/>
      <c r="D6" s="425"/>
      <c r="E6" s="426"/>
      <c r="F6" s="420"/>
      <c r="G6" s="426"/>
    </row>
    <row r="7" spans="1:8" ht="38.25" x14ac:dyDescent="0.2">
      <c r="B7" s="427" t="s">
        <v>186</v>
      </c>
      <c r="C7" s="428">
        <v>182</v>
      </c>
      <c r="D7" s="429" t="s">
        <v>187</v>
      </c>
      <c r="E7" s="430">
        <v>20000000</v>
      </c>
      <c r="F7" s="420"/>
      <c r="G7" s="431">
        <f>E7</f>
        <v>20000000</v>
      </c>
      <c r="H7" s="422">
        <v>20000000</v>
      </c>
    </row>
    <row r="8" spans="1:8" ht="38.25" x14ac:dyDescent="0.2">
      <c r="B8" s="432" t="s">
        <v>45</v>
      </c>
      <c r="C8" s="433"/>
      <c r="D8" s="434" t="s">
        <v>188</v>
      </c>
      <c r="E8" s="435">
        <v>1500000</v>
      </c>
      <c r="F8" s="420"/>
      <c r="G8" s="436">
        <f>E8</f>
        <v>1500000</v>
      </c>
      <c r="H8" s="422">
        <v>15000000</v>
      </c>
    </row>
    <row r="9" spans="1:8" ht="16.5" customHeight="1" x14ac:dyDescent="0.2">
      <c r="A9" s="437" t="s">
        <v>189</v>
      </c>
      <c r="B9" s="410"/>
      <c r="C9" s="413"/>
      <c r="D9" s="425"/>
      <c r="E9" s="438"/>
      <c r="F9" s="420"/>
      <c r="G9" s="438"/>
    </row>
    <row r="10" spans="1:8" ht="51" x14ac:dyDescent="0.2">
      <c r="B10" s="439" t="s">
        <v>190</v>
      </c>
      <c r="C10" s="440" t="s">
        <v>191</v>
      </c>
      <c r="D10" s="441" t="s">
        <v>192</v>
      </c>
      <c r="E10" s="442">
        <v>36000000</v>
      </c>
      <c r="F10" s="420"/>
      <c r="G10" s="443">
        <f>E10</f>
        <v>36000000</v>
      </c>
    </row>
    <row r="11" spans="1:8" ht="38.25" x14ac:dyDescent="0.2">
      <c r="B11" s="444" t="s">
        <v>193</v>
      </c>
      <c r="C11" s="445" t="s">
        <v>191</v>
      </c>
      <c r="D11" s="446" t="s">
        <v>194</v>
      </c>
      <c r="E11" s="447">
        <v>36000000</v>
      </c>
      <c r="F11" s="420"/>
      <c r="G11" s="448">
        <f>E11</f>
        <v>36000000</v>
      </c>
    </row>
    <row r="12" spans="1:8" ht="25.5" x14ac:dyDescent="0.2">
      <c r="B12" s="444" t="s">
        <v>195</v>
      </c>
      <c r="C12" s="445" t="s">
        <v>191</v>
      </c>
      <c r="D12" s="446" t="s">
        <v>196</v>
      </c>
      <c r="E12" s="447">
        <v>10000000</v>
      </c>
      <c r="F12" s="420"/>
      <c r="G12" s="448">
        <f>E12</f>
        <v>10000000</v>
      </c>
    </row>
    <row r="13" spans="1:8" x14ac:dyDescent="0.2">
      <c r="B13" s="444" t="s">
        <v>197</v>
      </c>
      <c r="C13" s="445"/>
      <c r="D13" s="446" t="s">
        <v>198</v>
      </c>
      <c r="E13" s="447"/>
      <c r="F13" s="420"/>
      <c r="G13" s="448">
        <v>10000000</v>
      </c>
    </row>
    <row r="14" spans="1:8" x14ac:dyDescent="0.2">
      <c r="B14" s="444" t="s">
        <v>199</v>
      </c>
      <c r="C14" s="445" t="s">
        <v>191</v>
      </c>
      <c r="D14" s="446" t="s">
        <v>200</v>
      </c>
      <c r="E14" s="447">
        <v>10000000</v>
      </c>
      <c r="F14" s="420"/>
      <c r="G14" s="448"/>
    </row>
    <row r="15" spans="1:8" ht="25.5" x14ac:dyDescent="0.2">
      <c r="B15" s="444" t="s">
        <v>201</v>
      </c>
      <c r="C15" s="445" t="s">
        <v>191</v>
      </c>
      <c r="D15" s="446" t="s">
        <v>202</v>
      </c>
      <c r="E15" s="447">
        <v>15000000</v>
      </c>
      <c r="F15" s="420"/>
      <c r="G15" s="448"/>
    </row>
    <row r="16" spans="1:8" s="410" customFormat="1" x14ac:dyDescent="0.2">
      <c r="B16" s="444" t="s">
        <v>203</v>
      </c>
      <c r="C16" s="445" t="s">
        <v>191</v>
      </c>
      <c r="D16" s="446" t="s">
        <v>204</v>
      </c>
      <c r="E16" s="447">
        <v>15000000</v>
      </c>
      <c r="F16" s="449"/>
      <c r="G16" s="450"/>
    </row>
    <row r="17" spans="2:7" s="410" customFormat="1" ht="25.5" x14ac:dyDescent="0.2">
      <c r="B17" s="444" t="s">
        <v>205</v>
      </c>
      <c r="C17" s="445" t="s">
        <v>191</v>
      </c>
      <c r="D17" s="446" t="s">
        <v>206</v>
      </c>
      <c r="E17" s="447"/>
      <c r="F17" s="449"/>
      <c r="G17" s="450">
        <v>18500000</v>
      </c>
    </row>
    <row r="18" spans="2:7" s="410" customFormat="1" ht="25.5" x14ac:dyDescent="0.2">
      <c r="B18" s="444" t="s">
        <v>207</v>
      </c>
      <c r="C18" s="445" t="s">
        <v>191</v>
      </c>
      <c r="D18" s="446" t="s">
        <v>208</v>
      </c>
      <c r="E18" s="447"/>
      <c r="F18" s="449"/>
      <c r="G18" s="450">
        <v>2500000</v>
      </c>
    </row>
    <row r="19" spans="2:7" s="410" customFormat="1" ht="25.5" x14ac:dyDescent="0.2">
      <c r="B19" s="444" t="s">
        <v>209</v>
      </c>
      <c r="C19" s="445" t="s">
        <v>191</v>
      </c>
      <c r="D19" s="446" t="s">
        <v>210</v>
      </c>
      <c r="E19" s="447"/>
      <c r="F19" s="449"/>
      <c r="G19" s="450">
        <v>2600000</v>
      </c>
    </row>
    <row r="20" spans="2:7" s="410" customFormat="1" ht="38.25" x14ac:dyDescent="0.2">
      <c r="B20" s="444" t="s">
        <v>211</v>
      </c>
      <c r="C20" s="445" t="s">
        <v>191</v>
      </c>
      <c r="D20" s="446" t="s">
        <v>212</v>
      </c>
      <c r="E20" s="447"/>
      <c r="F20" s="449"/>
      <c r="G20" s="450">
        <v>100000000</v>
      </c>
    </row>
    <row r="21" spans="2:7" s="410" customFormat="1" ht="38.25" x14ac:dyDescent="0.2">
      <c r="B21" s="444" t="s">
        <v>213</v>
      </c>
      <c r="C21" s="445"/>
      <c r="D21" s="446" t="s">
        <v>214</v>
      </c>
      <c r="E21" s="447"/>
      <c r="F21" s="449"/>
      <c r="G21" s="450">
        <v>1000000</v>
      </c>
    </row>
    <row r="22" spans="2:7" s="410" customFormat="1" ht="51" x14ac:dyDescent="0.2">
      <c r="B22" s="444" t="s">
        <v>215</v>
      </c>
      <c r="C22" s="445"/>
      <c r="D22" s="446" t="s">
        <v>216</v>
      </c>
      <c r="E22" s="447"/>
      <c r="F22" s="449"/>
      <c r="G22" s="450">
        <v>970000</v>
      </c>
    </row>
    <row r="23" spans="2:7" s="410" customFormat="1" ht="38.25" x14ac:dyDescent="0.2">
      <c r="B23" s="444" t="s">
        <v>217</v>
      </c>
      <c r="C23" s="445"/>
      <c r="D23" s="446" t="s">
        <v>218</v>
      </c>
      <c r="E23" s="447"/>
      <c r="F23" s="449"/>
      <c r="G23" s="450">
        <v>18000000</v>
      </c>
    </row>
    <row r="24" spans="2:7" s="410" customFormat="1" ht="63.75" x14ac:dyDescent="0.2">
      <c r="B24" s="444" t="s">
        <v>219</v>
      </c>
      <c r="C24" s="445"/>
      <c r="D24" s="446" t="s">
        <v>220</v>
      </c>
      <c r="E24" s="447"/>
      <c r="F24" s="449"/>
      <c r="G24" s="450">
        <v>5000000</v>
      </c>
    </row>
    <row r="25" spans="2:7" s="410" customFormat="1" ht="63.75" x14ac:dyDescent="0.2">
      <c r="B25" s="444" t="s">
        <v>221</v>
      </c>
      <c r="C25" s="445"/>
      <c r="D25" s="446" t="s">
        <v>222</v>
      </c>
      <c r="E25" s="447"/>
      <c r="F25" s="449"/>
      <c r="G25" s="450">
        <v>2400000</v>
      </c>
    </row>
    <row r="26" spans="2:7" s="410" customFormat="1" ht="38.25" x14ac:dyDescent="0.2">
      <c r="B26" s="444" t="s">
        <v>223</v>
      </c>
      <c r="C26" s="445"/>
      <c r="D26" s="446" t="s">
        <v>224</v>
      </c>
      <c r="E26" s="447"/>
      <c r="F26" s="449"/>
      <c r="G26" s="450">
        <v>10500000</v>
      </c>
    </row>
    <row r="27" spans="2:7" s="410" customFormat="1" ht="63.75" x14ac:dyDescent="0.2">
      <c r="B27" s="444" t="s">
        <v>225</v>
      </c>
      <c r="C27" s="445"/>
      <c r="D27" s="446" t="s">
        <v>226</v>
      </c>
      <c r="E27" s="447"/>
      <c r="F27" s="449"/>
      <c r="G27" s="450">
        <v>13200000</v>
      </c>
    </row>
    <row r="28" spans="2:7" s="410" customFormat="1" ht="25.5" customHeight="1" x14ac:dyDescent="0.2">
      <c r="B28" s="444" t="s">
        <v>227</v>
      </c>
      <c r="C28" s="445"/>
      <c r="D28" s="446"/>
      <c r="E28" s="447"/>
      <c r="F28" s="449"/>
      <c r="G28" s="450">
        <v>2500000</v>
      </c>
    </row>
    <row r="29" spans="2:7" ht="25.5" x14ac:dyDescent="0.2">
      <c r="B29" s="444" t="s">
        <v>228</v>
      </c>
      <c r="C29" s="445"/>
      <c r="D29" s="446" t="s">
        <v>229</v>
      </c>
      <c r="E29" s="447">
        <v>500000</v>
      </c>
      <c r="F29" s="420"/>
      <c r="G29" s="448">
        <f>E29</f>
        <v>500000</v>
      </c>
    </row>
    <row r="30" spans="2:7" ht="25.5" x14ac:dyDescent="0.2">
      <c r="B30" s="444" t="s">
        <v>230</v>
      </c>
      <c r="C30" s="445"/>
      <c r="D30" s="446" t="s">
        <v>231</v>
      </c>
      <c r="E30" s="447">
        <v>37500000</v>
      </c>
      <c r="F30" s="420"/>
      <c r="G30" s="448">
        <f>E30</f>
        <v>37500000</v>
      </c>
    </row>
    <row r="31" spans="2:7" x14ac:dyDescent="0.2">
      <c r="B31" s="444"/>
      <c r="C31" s="445"/>
      <c r="D31" s="446" t="s">
        <v>232</v>
      </c>
      <c r="E31" s="447"/>
      <c r="F31" s="420"/>
      <c r="G31" s="448">
        <v>2500000</v>
      </c>
    </row>
    <row r="32" spans="2:7" x14ac:dyDescent="0.2">
      <c r="B32" s="444" t="s">
        <v>166</v>
      </c>
      <c r="C32" s="445"/>
      <c r="D32" s="446" t="s">
        <v>233</v>
      </c>
      <c r="E32" s="447"/>
      <c r="F32" s="420"/>
      <c r="G32" s="448">
        <v>324036</v>
      </c>
    </row>
    <row r="33" spans="2:7" x14ac:dyDescent="0.2">
      <c r="B33" s="444" t="s">
        <v>234</v>
      </c>
      <c r="C33" s="445"/>
      <c r="D33" s="446" t="s">
        <v>235</v>
      </c>
      <c r="E33" s="447"/>
      <c r="F33" s="420"/>
      <c r="G33" s="448">
        <v>4084000</v>
      </c>
    </row>
    <row r="34" spans="2:7" x14ac:dyDescent="0.2">
      <c r="B34" s="444" t="s">
        <v>236</v>
      </c>
      <c r="C34" s="445"/>
      <c r="D34" s="446" t="s">
        <v>237</v>
      </c>
      <c r="E34" s="447"/>
      <c r="F34" s="420"/>
      <c r="G34" s="448">
        <v>500000</v>
      </c>
    </row>
    <row r="35" spans="2:7" ht="25.5" x14ac:dyDescent="0.2">
      <c r="B35" s="444" t="s">
        <v>238</v>
      </c>
      <c r="C35" s="445"/>
      <c r="D35" s="446" t="s">
        <v>239</v>
      </c>
      <c r="E35" s="447">
        <v>1000000</v>
      </c>
      <c r="F35" s="420"/>
      <c r="G35" s="448">
        <f>E35</f>
        <v>1000000</v>
      </c>
    </row>
    <row r="36" spans="2:7" ht="25.5" x14ac:dyDescent="0.2">
      <c r="B36" s="444" t="s">
        <v>240</v>
      </c>
      <c r="C36" s="445"/>
      <c r="D36" s="446" t="s">
        <v>268</v>
      </c>
      <c r="E36" s="447"/>
      <c r="F36" s="420"/>
      <c r="G36" s="448">
        <v>800000</v>
      </c>
    </row>
    <row r="37" spans="2:7" x14ac:dyDescent="0.2">
      <c r="B37" s="444" t="s">
        <v>241</v>
      </c>
      <c r="C37" s="445"/>
      <c r="D37" s="446" t="s">
        <v>242</v>
      </c>
      <c r="E37" s="447"/>
      <c r="F37" s="420"/>
      <c r="G37" s="448">
        <v>1700000</v>
      </c>
    </row>
    <row r="38" spans="2:7" x14ac:dyDescent="0.2">
      <c r="B38" s="444" t="s">
        <v>243</v>
      </c>
      <c r="C38" s="445"/>
      <c r="D38" s="446" t="s">
        <v>244</v>
      </c>
      <c r="E38" s="447"/>
      <c r="F38" s="420"/>
      <c r="G38" s="448">
        <v>2500000</v>
      </c>
    </row>
    <row r="39" spans="2:7" x14ac:dyDescent="0.2">
      <c r="B39" s="444" t="s">
        <v>245</v>
      </c>
      <c r="C39" s="445"/>
      <c r="D39" s="446" t="s">
        <v>246</v>
      </c>
      <c r="E39" s="447">
        <v>2000000</v>
      </c>
      <c r="F39" s="420"/>
      <c r="G39" s="448"/>
    </row>
    <row r="40" spans="2:7" x14ac:dyDescent="0.2">
      <c r="B40" s="444" t="s">
        <v>247</v>
      </c>
      <c r="C40" s="445"/>
      <c r="D40" s="446" t="s">
        <v>248</v>
      </c>
      <c r="E40" s="447"/>
      <c r="F40" s="420"/>
      <c r="G40" s="448">
        <v>350000</v>
      </c>
    </row>
    <row r="41" spans="2:7" ht="38.25" x14ac:dyDescent="0.2">
      <c r="B41" s="444" t="s">
        <v>249</v>
      </c>
      <c r="C41" s="445"/>
      <c r="D41" s="446" t="s">
        <v>250</v>
      </c>
      <c r="E41" s="447">
        <v>2000000</v>
      </c>
      <c r="F41" s="420"/>
      <c r="G41" s="448">
        <f>E41</f>
        <v>2000000</v>
      </c>
    </row>
    <row r="42" spans="2:7" ht="25.5" x14ac:dyDescent="0.2">
      <c r="B42" s="444" t="s">
        <v>251</v>
      </c>
      <c r="C42" s="445" t="s">
        <v>191</v>
      </c>
      <c r="D42" s="446" t="s">
        <v>252</v>
      </c>
      <c r="E42" s="447"/>
      <c r="F42" s="420"/>
      <c r="G42" s="448">
        <v>6650000</v>
      </c>
    </row>
    <row r="43" spans="2:7" ht="38.25" x14ac:dyDescent="0.2">
      <c r="B43" s="444" t="s">
        <v>253</v>
      </c>
      <c r="C43" s="445"/>
      <c r="D43" s="446" t="s">
        <v>254</v>
      </c>
      <c r="E43" s="447">
        <v>9000000</v>
      </c>
      <c r="F43" s="420"/>
      <c r="G43" s="448"/>
    </row>
    <row r="44" spans="2:7" x14ac:dyDescent="0.2">
      <c r="B44" s="444" t="s">
        <v>255</v>
      </c>
      <c r="C44" s="445"/>
      <c r="D44" s="446" t="s">
        <v>256</v>
      </c>
      <c r="E44" s="447">
        <v>200000</v>
      </c>
      <c r="F44" s="420"/>
      <c r="G44" s="448"/>
    </row>
    <row r="45" spans="2:7" x14ac:dyDescent="0.2">
      <c r="B45" s="444" t="s">
        <v>255</v>
      </c>
      <c r="C45" s="445"/>
      <c r="D45" s="446" t="s">
        <v>257</v>
      </c>
      <c r="E45" s="447"/>
      <c r="F45" s="420"/>
      <c r="G45" s="448">
        <v>100000</v>
      </c>
    </row>
    <row r="46" spans="2:7" ht="25.5" x14ac:dyDescent="0.2">
      <c r="B46" s="444" t="s">
        <v>258</v>
      </c>
      <c r="C46" s="445"/>
      <c r="D46" s="446" t="s">
        <v>259</v>
      </c>
      <c r="E46" s="447"/>
      <c r="F46" s="420"/>
      <c r="G46" s="448">
        <v>1000000</v>
      </c>
    </row>
    <row r="47" spans="2:7" ht="25.5" x14ac:dyDescent="0.2">
      <c r="B47" s="451" t="s">
        <v>260</v>
      </c>
      <c r="C47" s="452"/>
      <c r="D47" s="453" t="s">
        <v>261</v>
      </c>
      <c r="E47" s="454">
        <v>8000000</v>
      </c>
      <c r="F47" s="420"/>
      <c r="G47" s="455">
        <f>E47</f>
        <v>8000000</v>
      </c>
    </row>
    <row r="48" spans="2:7" ht="6.75" customHeight="1" x14ac:dyDescent="0.2">
      <c r="E48" s="438"/>
      <c r="F48" s="420"/>
      <c r="G48" s="438"/>
    </row>
    <row r="49" spans="1:7" s="456" customFormat="1" ht="15.75" thickBot="1" x14ac:dyDescent="0.3">
      <c r="B49" s="415"/>
      <c r="D49" s="457" t="s">
        <v>262</v>
      </c>
      <c r="E49" s="458">
        <f>SUM(E4:E47)</f>
        <v>3445302327.5999999</v>
      </c>
      <c r="G49" s="458">
        <f>SUM(G4:G47)</f>
        <v>3601780363.5999999</v>
      </c>
    </row>
    <row r="50" spans="1:7" ht="7.5" customHeight="1" thickTop="1" x14ac:dyDescent="0.2">
      <c r="F50" s="420"/>
    </row>
    <row r="51" spans="1:7" ht="14.25" customHeight="1" x14ac:dyDescent="0.2">
      <c r="B51" s="459" t="s">
        <v>263</v>
      </c>
      <c r="C51" s="460"/>
      <c r="D51" s="461"/>
      <c r="E51" s="462">
        <f>E55-E53-E49</f>
        <v>138482078.4000001</v>
      </c>
      <c r="G51" s="462">
        <f>G55-G53-G49</f>
        <v>-17995957.599999905</v>
      </c>
    </row>
    <row r="52" spans="1:7" ht="6" customHeight="1" x14ac:dyDescent="0.2">
      <c r="B52" s="415"/>
      <c r="D52" s="415"/>
      <c r="E52" s="463"/>
      <c r="G52" s="463"/>
    </row>
    <row r="53" spans="1:7" x14ac:dyDescent="0.2">
      <c r="A53" s="437"/>
      <c r="B53" s="437"/>
      <c r="C53" s="424"/>
      <c r="D53" s="464" t="s">
        <v>264</v>
      </c>
      <c r="E53" s="465">
        <f>1514630+16481328</f>
        <v>17995958</v>
      </c>
      <c r="G53" s="465">
        <f>E53</f>
        <v>17995958</v>
      </c>
    </row>
    <row r="54" spans="1:7" x14ac:dyDescent="0.2">
      <c r="B54" s="415"/>
      <c r="C54" s="424"/>
      <c r="D54" s="466"/>
      <c r="E54" s="426"/>
      <c r="G54" s="426"/>
    </row>
    <row r="55" spans="1:7" ht="13.5" thickBot="1" x14ac:dyDescent="0.25">
      <c r="C55" s="424"/>
      <c r="D55" s="457" t="s">
        <v>265</v>
      </c>
      <c r="E55" s="467">
        <v>3601780364</v>
      </c>
      <c r="G55" s="467">
        <v>3601780364</v>
      </c>
    </row>
    <row r="56" spans="1:7" ht="13.5" thickTop="1" x14ac:dyDescent="0.2">
      <c r="C56" s="424"/>
      <c r="D56" s="466"/>
      <c r="E56" s="426"/>
      <c r="G56" s="426"/>
    </row>
    <row r="57" spans="1:7" x14ac:dyDescent="0.2">
      <c r="C57" s="424"/>
      <c r="D57" s="466"/>
      <c r="E57" s="426"/>
      <c r="G57" s="426"/>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140625" defaultRowHeight="12.75" x14ac:dyDescent="0.2"/>
  <cols>
    <col min="1" max="2" width="9.140625" style="388"/>
    <col min="3" max="3" width="25.140625" style="388" bestFit="1" customWidth="1"/>
    <col min="4" max="4" width="3.5703125" style="388" customWidth="1"/>
    <col min="5" max="5" width="1.85546875" style="388" customWidth="1"/>
    <col min="6" max="6" width="9.140625" style="388"/>
    <col min="7" max="7" width="19.7109375" style="388" customWidth="1"/>
    <col min="8" max="8" width="9.140625" style="388"/>
    <col min="9" max="10" width="0" style="388" hidden="1" customWidth="1"/>
    <col min="11" max="11" width="9.140625" style="388"/>
    <col min="12" max="12" width="19.85546875" style="388" customWidth="1"/>
    <col min="13" max="16384" width="9.140625" style="388"/>
  </cols>
  <sheetData>
    <row r="1" spans="1:12" x14ac:dyDescent="0.2">
      <c r="A1" s="286" t="s">
        <v>159</v>
      </c>
      <c r="B1" s="286"/>
      <c r="C1" s="283"/>
      <c r="D1" s="277"/>
      <c r="E1" s="277"/>
      <c r="F1" s="277"/>
      <c r="G1" s="277"/>
      <c r="H1" s="277"/>
      <c r="I1" s="277"/>
      <c r="J1" s="277"/>
      <c r="K1" s="277"/>
      <c r="L1" s="277"/>
    </row>
    <row r="2" spans="1:12" x14ac:dyDescent="0.2">
      <c r="A2" s="277"/>
      <c r="B2" s="277"/>
      <c r="C2" s="277"/>
      <c r="D2" s="390"/>
      <c r="E2" s="277"/>
      <c r="F2" s="582" t="s">
        <v>19</v>
      </c>
      <c r="G2" s="583"/>
      <c r="H2" s="277"/>
      <c r="I2" s="582"/>
      <c r="J2" s="583"/>
      <c r="K2" s="582" t="s">
        <v>8</v>
      </c>
      <c r="L2" s="583"/>
    </row>
    <row r="3" spans="1:12" x14ac:dyDescent="0.2">
      <c r="A3" s="295" t="s">
        <v>30</v>
      </c>
      <c r="B3" s="301"/>
      <c r="C3" s="303"/>
      <c r="D3" s="317"/>
      <c r="E3" s="277"/>
      <c r="F3" s="302" t="s">
        <v>101</v>
      </c>
      <c r="G3" s="297"/>
      <c r="H3" s="277"/>
      <c r="I3" s="302"/>
      <c r="J3" s="297"/>
      <c r="K3" s="302"/>
      <c r="L3" s="297"/>
    </row>
    <row r="4" spans="1:12" x14ac:dyDescent="0.2">
      <c r="A4" s="304"/>
      <c r="B4" s="391" t="s">
        <v>93</v>
      </c>
      <c r="C4" s="306"/>
      <c r="D4" s="317"/>
      <c r="E4" s="277"/>
      <c r="F4" s="289"/>
      <c r="G4" s="290"/>
      <c r="H4" s="277"/>
      <c r="I4" s="289"/>
      <c r="J4" s="290"/>
      <c r="K4" s="289"/>
      <c r="L4" s="290"/>
    </row>
    <row r="5" spans="1:12" x14ac:dyDescent="0.2">
      <c r="A5" s="304"/>
      <c r="B5" s="391"/>
      <c r="C5" s="306" t="s">
        <v>96</v>
      </c>
      <c r="D5" s="277"/>
      <c r="E5" s="277"/>
      <c r="F5" s="584"/>
      <c r="G5" s="585"/>
      <c r="H5" s="277"/>
      <c r="I5" s="392"/>
      <c r="J5" s="290"/>
      <c r="K5" s="584"/>
      <c r="L5" s="585"/>
    </row>
    <row r="6" spans="1:12" x14ac:dyDescent="0.2">
      <c r="A6" s="304"/>
      <c r="C6" s="306"/>
      <c r="D6" s="277"/>
      <c r="E6" s="277"/>
      <c r="F6" s="371"/>
      <c r="G6" s="290"/>
      <c r="H6" s="277"/>
      <c r="I6" s="371"/>
      <c r="J6" s="290"/>
      <c r="K6" s="371"/>
      <c r="L6" s="290"/>
    </row>
    <row r="7" spans="1:12" ht="37.5" customHeight="1" x14ac:dyDescent="0.2">
      <c r="A7" s="304"/>
      <c r="B7" s="393" t="s">
        <v>72</v>
      </c>
      <c r="C7" s="306"/>
      <c r="D7" s="277"/>
      <c r="E7" s="277"/>
      <c r="F7" s="580"/>
      <c r="G7" s="581"/>
      <c r="H7" s="277"/>
      <c r="I7" s="395"/>
      <c r="J7" s="290"/>
      <c r="K7" s="394"/>
      <c r="L7" s="316"/>
    </row>
    <row r="8" spans="1:12" x14ac:dyDescent="0.2">
      <c r="A8" s="304"/>
      <c r="B8" s="277"/>
      <c r="C8" s="306"/>
      <c r="D8" s="277"/>
      <c r="E8" s="277"/>
      <c r="F8" s="396"/>
      <c r="G8" s="290"/>
      <c r="H8" s="277"/>
      <c r="I8" s="396"/>
      <c r="J8" s="290"/>
      <c r="K8" s="396"/>
      <c r="L8" s="316"/>
    </row>
    <row r="9" spans="1:12" ht="38.25" customHeight="1" x14ac:dyDescent="0.2">
      <c r="A9" s="304"/>
      <c r="B9" s="393" t="s">
        <v>92</v>
      </c>
      <c r="C9" s="306"/>
      <c r="D9" s="277"/>
      <c r="E9" s="277"/>
      <c r="F9" s="371"/>
      <c r="G9" s="290"/>
      <c r="H9" s="277"/>
      <c r="I9" s="371"/>
      <c r="J9" s="290"/>
      <c r="K9" s="570"/>
      <c r="L9" s="571"/>
    </row>
    <row r="10" spans="1:12" ht="33.75" customHeight="1" x14ac:dyDescent="0.2">
      <c r="A10" s="304"/>
      <c r="B10" s="393"/>
      <c r="C10" s="306"/>
      <c r="D10" s="277"/>
      <c r="E10" s="277"/>
      <c r="F10" s="371"/>
      <c r="G10" s="290"/>
      <c r="H10" s="277"/>
      <c r="I10" s="371"/>
      <c r="J10" s="290"/>
      <c r="K10" s="570"/>
      <c r="L10" s="571"/>
    </row>
    <row r="11" spans="1:12" ht="36.75" customHeight="1" x14ac:dyDescent="0.2">
      <c r="A11" s="304"/>
      <c r="B11" s="393"/>
      <c r="C11" s="306"/>
      <c r="D11" s="277"/>
      <c r="E11" s="277"/>
      <c r="F11" s="570"/>
      <c r="G11" s="571"/>
      <c r="H11" s="277"/>
      <c r="I11" s="371"/>
      <c r="J11" s="290"/>
      <c r="K11" s="371"/>
      <c r="L11" s="372"/>
    </row>
    <row r="12" spans="1:12" ht="30.75" customHeight="1" x14ac:dyDescent="0.2">
      <c r="A12" s="304"/>
      <c r="B12" s="277"/>
      <c r="C12" s="397"/>
      <c r="D12" s="277"/>
      <c r="E12" s="277"/>
      <c r="F12" s="570"/>
      <c r="G12" s="571"/>
      <c r="H12" s="277"/>
      <c r="I12" s="572"/>
      <c r="J12" s="573"/>
      <c r="K12" s="572"/>
      <c r="L12" s="573"/>
    </row>
    <row r="13" spans="1:12" x14ac:dyDescent="0.2">
      <c r="A13" s="304"/>
      <c r="B13" s="277"/>
      <c r="C13" s="306"/>
      <c r="D13" s="277"/>
      <c r="E13" s="277"/>
      <c r="F13" s="371"/>
      <c r="G13" s="290"/>
      <c r="H13" s="277"/>
      <c r="I13" s="371"/>
      <c r="J13" s="290"/>
      <c r="K13" s="371"/>
      <c r="L13" s="290"/>
    </row>
    <row r="14" spans="1:12" x14ac:dyDescent="0.2">
      <c r="A14" s="296" t="s">
        <v>63</v>
      </c>
      <c r="B14" s="298"/>
      <c r="C14" s="303"/>
      <c r="D14" s="299"/>
      <c r="E14" s="277"/>
      <c r="F14" s="300"/>
      <c r="G14" s="297"/>
      <c r="H14" s="277"/>
      <c r="I14" s="300"/>
      <c r="J14" s="297"/>
      <c r="K14" s="300"/>
      <c r="L14" s="297"/>
    </row>
    <row r="15" spans="1:12" ht="36" customHeight="1" x14ac:dyDescent="0.2">
      <c r="A15" s="154"/>
      <c r="B15" s="398" t="s">
        <v>104</v>
      </c>
      <c r="C15" s="397" t="s">
        <v>46</v>
      </c>
      <c r="D15" s="277"/>
      <c r="E15" s="287"/>
      <c r="F15" s="576">
        <v>1.4999999999999999E-2</v>
      </c>
      <c r="G15" s="577"/>
      <c r="H15" s="287"/>
      <c r="I15" s="399"/>
      <c r="J15" s="290"/>
      <c r="K15" s="574"/>
      <c r="L15" s="575"/>
    </row>
    <row r="16" spans="1:12" ht="11.25" customHeight="1" x14ac:dyDescent="0.2">
      <c r="A16" s="289"/>
      <c r="B16" s="277"/>
      <c r="C16" s="192"/>
      <c r="D16" s="277"/>
      <c r="E16" s="287"/>
      <c r="F16" s="399"/>
      <c r="G16" s="327"/>
      <c r="H16" s="287"/>
      <c r="I16" s="399"/>
      <c r="J16" s="290"/>
      <c r="K16" s="578"/>
      <c r="L16" s="579"/>
    </row>
    <row r="17" spans="1:12" ht="25.5" customHeight="1" x14ac:dyDescent="0.2">
      <c r="A17" s="304"/>
      <c r="B17" s="393" t="s">
        <v>72</v>
      </c>
      <c r="C17" s="192"/>
      <c r="D17" s="277"/>
      <c r="E17" s="277"/>
      <c r="F17" s="572" t="s">
        <v>160</v>
      </c>
      <c r="G17" s="573"/>
      <c r="H17" s="277"/>
      <c r="I17" s="340"/>
      <c r="J17" s="316"/>
      <c r="K17" s="340"/>
      <c r="L17" s="316"/>
    </row>
    <row r="18" spans="1:12" x14ac:dyDescent="0.2">
      <c r="A18" s="304"/>
      <c r="B18" s="393"/>
      <c r="C18" s="192"/>
      <c r="D18" s="277"/>
      <c r="E18" s="277"/>
      <c r="F18" s="572" t="s">
        <v>161</v>
      </c>
      <c r="G18" s="573"/>
      <c r="H18" s="277"/>
      <c r="I18" s="340"/>
      <c r="J18" s="316"/>
      <c r="K18" s="340"/>
      <c r="L18" s="316"/>
    </row>
    <row r="19" spans="1:12" ht="12.75" customHeight="1" x14ac:dyDescent="0.2">
      <c r="A19" s="309"/>
      <c r="B19" s="278"/>
      <c r="C19" s="400"/>
      <c r="D19" s="277"/>
      <c r="E19" s="277"/>
      <c r="F19" s="568"/>
      <c r="G19" s="569"/>
      <c r="H19" s="277"/>
      <c r="I19" s="340"/>
      <c r="J19" s="316"/>
      <c r="K19" s="568"/>
      <c r="L19" s="569"/>
    </row>
    <row r="20" spans="1:12" x14ac:dyDescent="0.2">
      <c r="A20" s="296" t="s">
        <v>52</v>
      </c>
      <c r="B20" s="298"/>
      <c r="C20" s="303"/>
      <c r="D20" s="299"/>
      <c r="E20" s="287"/>
      <c r="F20" s="401"/>
      <c r="G20" s="297"/>
      <c r="H20" s="277"/>
      <c r="I20" s="340"/>
      <c r="J20" s="316"/>
      <c r="K20" s="401"/>
      <c r="L20" s="297"/>
    </row>
    <row r="21" spans="1:12" ht="20.25" customHeight="1" x14ac:dyDescent="0.2">
      <c r="A21" s="321"/>
      <c r="B21" s="391" t="s">
        <v>104</v>
      </c>
      <c r="C21" s="306" t="s">
        <v>102</v>
      </c>
      <c r="D21" s="277"/>
      <c r="E21" s="277"/>
      <c r="F21" s="562">
        <v>1.4999999999999999E-2</v>
      </c>
      <c r="G21" s="563"/>
      <c r="H21" s="277"/>
      <c r="I21" s="340"/>
      <c r="J21" s="316"/>
      <c r="K21" s="562"/>
      <c r="L21" s="563"/>
    </row>
    <row r="22" spans="1:12" ht="25.5" customHeight="1" x14ac:dyDescent="0.2">
      <c r="A22" s="154"/>
      <c r="B22" s="277"/>
      <c r="C22" s="306"/>
      <c r="D22" s="277"/>
      <c r="E22" s="277"/>
      <c r="F22" s="564"/>
      <c r="G22" s="565"/>
      <c r="H22" s="277"/>
      <c r="I22" s="340"/>
      <c r="J22" s="316"/>
      <c r="K22" s="564"/>
      <c r="L22" s="565"/>
    </row>
    <row r="23" spans="1:12" x14ac:dyDescent="0.2">
      <c r="A23" s="296" t="s">
        <v>20</v>
      </c>
      <c r="B23" s="298"/>
      <c r="C23" s="303"/>
      <c r="D23" s="299"/>
      <c r="E23" s="287"/>
      <c r="F23" s="401"/>
      <c r="G23" s="297"/>
      <c r="H23" s="284"/>
      <c r="I23" s="401"/>
      <c r="J23" s="297"/>
      <c r="K23" s="401"/>
      <c r="L23" s="297"/>
    </row>
    <row r="24" spans="1:12" ht="57.75" customHeight="1" x14ac:dyDescent="0.2">
      <c r="A24" s="402"/>
      <c r="B24" s="403"/>
      <c r="C24" s="404" t="s">
        <v>37</v>
      </c>
      <c r="D24" s="277"/>
      <c r="E24" s="287"/>
      <c r="F24" s="566" t="s">
        <v>162</v>
      </c>
      <c r="G24" s="567"/>
      <c r="H24" s="284"/>
      <c r="I24" s="405"/>
      <c r="J24" s="406"/>
      <c r="K24" s="566"/>
      <c r="L24" s="567"/>
    </row>
    <row r="25" spans="1:12" x14ac:dyDescent="0.2">
      <c r="A25" s="304"/>
      <c r="B25" s="277"/>
      <c r="C25" s="317"/>
      <c r="D25" s="277"/>
      <c r="E25" s="287"/>
      <c r="F25" s="280"/>
      <c r="G25" s="281"/>
      <c r="H25" s="287"/>
      <c r="I25" s="280"/>
      <c r="J25" s="281"/>
      <c r="K25" s="407"/>
      <c r="L25" s="282"/>
    </row>
  </sheetData>
  <mergeCells count="25">
    <mergeCell ref="F7:G7"/>
    <mergeCell ref="K2:L2"/>
    <mergeCell ref="F2:G2"/>
    <mergeCell ref="I2:J2"/>
    <mergeCell ref="K5:L5"/>
    <mergeCell ref="F5:G5"/>
    <mergeCell ref="K19:L19"/>
    <mergeCell ref="F19:G19"/>
    <mergeCell ref="K9:L9"/>
    <mergeCell ref="K10:L10"/>
    <mergeCell ref="F11:G11"/>
    <mergeCell ref="K12:L12"/>
    <mergeCell ref="F12:G12"/>
    <mergeCell ref="I12:J12"/>
    <mergeCell ref="K15:L15"/>
    <mergeCell ref="F15:G15"/>
    <mergeCell ref="K16:L16"/>
    <mergeCell ref="F17:G17"/>
    <mergeCell ref="F18:G18"/>
    <mergeCell ref="K21:L21"/>
    <mergeCell ref="F21:G21"/>
    <mergeCell ref="K22:L22"/>
    <mergeCell ref="F22:G22"/>
    <mergeCell ref="K24:L24"/>
    <mergeCell ref="F24:G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2.75" x14ac:dyDescent="0.2"/>
  <cols>
    <col min="3" max="3" width="25.140625" bestFit="1" customWidth="1"/>
    <col min="4" max="4" width="3.5703125" customWidth="1"/>
    <col min="6" max="6" width="19.85546875" customWidth="1"/>
    <col min="7" max="7" width="1.85546875" customWidth="1"/>
    <col min="9" max="9" width="19.7109375" customWidth="1"/>
    <col min="10" max="10" width="2.42578125" customWidth="1"/>
    <col min="11" max="11" width="11.28515625" customWidth="1"/>
    <col min="12" max="12" width="14.7109375" customWidth="1"/>
  </cols>
  <sheetData>
    <row r="1" spans="1:12" x14ac:dyDescent="0.2">
      <c r="A1" s="286" t="s">
        <v>139</v>
      </c>
      <c r="B1" s="286"/>
      <c r="C1" s="283"/>
      <c r="D1" s="277"/>
      <c r="E1" s="277"/>
      <c r="F1" s="277"/>
      <c r="G1" s="277"/>
      <c r="H1" s="277"/>
      <c r="I1" s="277"/>
      <c r="J1" s="277"/>
      <c r="K1" s="277"/>
      <c r="L1" s="277"/>
    </row>
    <row r="2" spans="1:12" x14ac:dyDescent="0.2">
      <c r="A2" s="277"/>
      <c r="B2" s="277"/>
      <c r="C2" s="277"/>
      <c r="D2" s="325"/>
      <c r="E2" s="582" t="s">
        <v>8</v>
      </c>
      <c r="F2" s="583"/>
      <c r="G2" s="277"/>
      <c r="H2" s="582" t="s">
        <v>19</v>
      </c>
      <c r="I2" s="583"/>
      <c r="J2" s="277"/>
      <c r="K2" s="582" t="s">
        <v>13</v>
      </c>
      <c r="L2" s="583"/>
    </row>
    <row r="3" spans="1:12" x14ac:dyDescent="0.2">
      <c r="A3" s="295" t="s">
        <v>30</v>
      </c>
      <c r="B3" s="301"/>
      <c r="C3" s="303"/>
      <c r="D3" s="331"/>
      <c r="E3" s="302"/>
      <c r="F3" s="297"/>
      <c r="G3" s="277"/>
      <c r="H3" s="302" t="s">
        <v>101</v>
      </c>
      <c r="I3" s="297"/>
      <c r="J3" s="277"/>
      <c r="K3" s="302"/>
      <c r="L3" s="297"/>
    </row>
    <row r="4" spans="1:12" x14ac:dyDescent="0.2">
      <c r="A4" s="304"/>
      <c r="B4" s="305" t="s">
        <v>93</v>
      </c>
      <c r="C4" s="306"/>
      <c r="D4" s="331"/>
      <c r="E4" s="289"/>
      <c r="F4" s="290"/>
      <c r="G4" s="277"/>
      <c r="H4" s="289"/>
      <c r="I4" s="290"/>
      <c r="J4" s="277"/>
      <c r="K4" s="289"/>
      <c r="L4" s="290"/>
    </row>
    <row r="5" spans="1:12" x14ac:dyDescent="0.2">
      <c r="A5" s="304"/>
      <c r="B5" s="305"/>
      <c r="C5" s="307" t="s">
        <v>96</v>
      </c>
      <c r="D5" s="277"/>
      <c r="E5" s="586"/>
      <c r="F5" s="587"/>
      <c r="G5" s="277"/>
      <c r="H5" s="586"/>
      <c r="I5" s="587"/>
      <c r="J5" s="277"/>
      <c r="K5" s="323"/>
      <c r="L5" s="290"/>
    </row>
    <row r="6" spans="1:12" x14ac:dyDescent="0.2">
      <c r="A6" s="304"/>
      <c r="B6" s="41"/>
      <c r="C6" s="306"/>
      <c r="D6" s="277"/>
      <c r="E6" s="291"/>
      <c r="F6" s="290"/>
      <c r="G6" s="277"/>
      <c r="H6" s="291"/>
      <c r="I6" s="290"/>
      <c r="J6" s="277"/>
      <c r="K6" s="291"/>
      <c r="L6" s="290"/>
    </row>
    <row r="7" spans="1:12" ht="37.5" customHeight="1" x14ac:dyDescent="0.2">
      <c r="A7" s="304"/>
      <c r="B7" s="308" t="s">
        <v>72</v>
      </c>
      <c r="C7" s="306"/>
      <c r="D7" s="277"/>
      <c r="E7" s="322" t="s">
        <v>91</v>
      </c>
      <c r="F7" s="316"/>
      <c r="G7" s="277"/>
      <c r="H7" s="588" t="s">
        <v>94</v>
      </c>
      <c r="I7" s="589"/>
      <c r="J7" s="277"/>
      <c r="K7" s="588" t="s">
        <v>125</v>
      </c>
      <c r="L7" s="589"/>
    </row>
    <row r="8" spans="1:12" x14ac:dyDescent="0.2">
      <c r="A8" s="304"/>
      <c r="B8" s="279"/>
      <c r="C8" s="306"/>
      <c r="D8" s="277"/>
      <c r="E8" s="292"/>
      <c r="F8" s="316"/>
      <c r="G8" s="277"/>
      <c r="H8" s="292"/>
      <c r="I8" s="290"/>
      <c r="J8" s="277"/>
      <c r="K8" s="292"/>
      <c r="L8" s="290"/>
    </row>
    <row r="9" spans="1:12" ht="38.25" customHeight="1" x14ac:dyDescent="0.2">
      <c r="A9" s="304"/>
      <c r="B9" s="308" t="s">
        <v>92</v>
      </c>
      <c r="C9" s="306"/>
      <c r="D9" s="277"/>
      <c r="E9" s="570" t="s">
        <v>100</v>
      </c>
      <c r="F9" s="571"/>
      <c r="G9" s="277"/>
      <c r="H9" s="291"/>
      <c r="I9" s="290"/>
      <c r="J9" s="277"/>
      <c r="K9" s="291"/>
      <c r="L9" s="290"/>
    </row>
    <row r="10" spans="1:12" s="260" customFormat="1" ht="33.75" customHeight="1" x14ac:dyDescent="0.2">
      <c r="A10" s="304"/>
      <c r="B10" s="308"/>
      <c r="C10" s="306"/>
      <c r="D10" s="277"/>
      <c r="E10" s="570" t="s">
        <v>113</v>
      </c>
      <c r="F10" s="571"/>
      <c r="G10" s="277"/>
      <c r="H10" s="291"/>
      <c r="I10" s="290"/>
      <c r="J10" s="277"/>
      <c r="K10" s="570" t="s">
        <v>128</v>
      </c>
      <c r="L10" s="571"/>
    </row>
    <row r="11" spans="1:12" s="260" customFormat="1" ht="36.75" customHeight="1" x14ac:dyDescent="0.2">
      <c r="A11" s="304"/>
      <c r="B11" s="308"/>
      <c r="C11" s="306"/>
      <c r="D11" s="277"/>
      <c r="E11" s="291"/>
      <c r="F11" s="328"/>
      <c r="G11" s="277"/>
      <c r="H11" s="570" t="s">
        <v>121</v>
      </c>
      <c r="I11" s="571"/>
      <c r="J11" s="277"/>
      <c r="K11" s="570" t="s">
        <v>121</v>
      </c>
      <c r="L11" s="571"/>
    </row>
    <row r="12" spans="1:12" ht="33.75" customHeight="1" x14ac:dyDescent="0.2">
      <c r="A12" s="304"/>
      <c r="B12" s="279"/>
      <c r="C12" s="319"/>
      <c r="D12" s="277"/>
      <c r="E12" s="592" t="s">
        <v>105</v>
      </c>
      <c r="F12" s="593"/>
      <c r="G12" s="277"/>
      <c r="H12" s="570" t="s">
        <v>105</v>
      </c>
      <c r="I12" s="571"/>
      <c r="J12" s="277"/>
      <c r="K12" s="570" t="s">
        <v>105</v>
      </c>
      <c r="L12" s="571"/>
    </row>
    <row r="13" spans="1:12" x14ac:dyDescent="0.2">
      <c r="A13" s="304"/>
      <c r="B13" s="279"/>
      <c r="C13" s="306"/>
      <c r="D13" s="277"/>
      <c r="E13" s="291"/>
      <c r="F13" s="290"/>
      <c r="G13" s="277"/>
      <c r="H13" s="291"/>
      <c r="I13" s="290"/>
      <c r="J13" s="277"/>
      <c r="K13" s="291"/>
      <c r="L13" s="290"/>
    </row>
    <row r="14" spans="1:12" x14ac:dyDescent="0.2">
      <c r="A14" s="296" t="s">
        <v>63</v>
      </c>
      <c r="B14" s="298"/>
      <c r="C14" s="303"/>
      <c r="D14" s="299"/>
      <c r="E14" s="300"/>
      <c r="F14" s="297"/>
      <c r="G14" s="277"/>
      <c r="H14" s="300"/>
      <c r="I14" s="297"/>
      <c r="J14" s="277"/>
      <c r="K14" s="300"/>
      <c r="L14" s="297"/>
    </row>
    <row r="15" spans="1:12" ht="51.75" customHeight="1" x14ac:dyDescent="0.2">
      <c r="A15" s="154"/>
      <c r="B15" s="332" t="s">
        <v>104</v>
      </c>
      <c r="C15" s="319" t="s">
        <v>46</v>
      </c>
      <c r="D15" s="277"/>
      <c r="E15" s="604"/>
      <c r="F15" s="605"/>
      <c r="G15" s="287"/>
      <c r="H15" s="606"/>
      <c r="I15" s="607"/>
      <c r="J15" s="287"/>
      <c r="K15" s="315"/>
      <c r="L15" s="290"/>
    </row>
    <row r="16" spans="1:12" s="260" customFormat="1" ht="69.75" customHeight="1" x14ac:dyDescent="0.2">
      <c r="A16" s="333"/>
      <c r="B16" s="279"/>
      <c r="C16" s="192"/>
      <c r="D16" s="277"/>
      <c r="E16" s="608" t="s">
        <v>95</v>
      </c>
      <c r="F16" s="609"/>
      <c r="G16" s="287"/>
      <c r="H16" s="315"/>
      <c r="I16" s="327"/>
      <c r="J16" s="287"/>
      <c r="K16" s="315"/>
      <c r="L16" s="290"/>
    </row>
    <row r="17" spans="1:12" s="260" customFormat="1" x14ac:dyDescent="0.2">
      <c r="A17" s="333"/>
      <c r="B17" s="279"/>
      <c r="C17" s="192"/>
      <c r="D17" s="277"/>
      <c r="E17" s="315"/>
      <c r="F17" s="326"/>
      <c r="G17" s="287"/>
      <c r="H17" s="315"/>
      <c r="I17" s="327"/>
      <c r="J17" s="287"/>
      <c r="K17" s="315"/>
      <c r="L17" s="290"/>
    </row>
    <row r="18" spans="1:12" ht="25.5" customHeight="1" x14ac:dyDescent="0.2">
      <c r="A18" s="304"/>
      <c r="B18" s="308" t="s">
        <v>72</v>
      </c>
      <c r="C18" s="192"/>
      <c r="D18" s="277"/>
      <c r="E18" s="294"/>
      <c r="F18" s="316"/>
      <c r="G18" s="277"/>
      <c r="H18" s="592" t="s">
        <v>103</v>
      </c>
      <c r="I18" s="593"/>
      <c r="J18" s="277"/>
      <c r="K18" s="592" t="s">
        <v>103</v>
      </c>
      <c r="L18" s="593"/>
    </row>
    <row r="19" spans="1:12" s="260" customFormat="1" ht="51.75" customHeight="1" x14ac:dyDescent="0.2">
      <c r="A19" s="304"/>
      <c r="B19" s="308"/>
      <c r="C19" s="192"/>
      <c r="D19" s="277"/>
      <c r="E19" s="340"/>
      <c r="F19" s="316"/>
      <c r="G19" s="277"/>
      <c r="H19" s="592" t="s">
        <v>119</v>
      </c>
      <c r="I19" s="593"/>
      <c r="J19" s="277"/>
      <c r="K19" s="592" t="s">
        <v>119</v>
      </c>
      <c r="L19" s="593"/>
    </row>
    <row r="20" spans="1:12" s="260" customFormat="1" ht="51.75" customHeight="1" x14ac:dyDescent="0.2">
      <c r="A20" s="309"/>
      <c r="B20" s="278"/>
      <c r="C20" s="310"/>
      <c r="D20" s="277"/>
      <c r="E20" s="568" t="s">
        <v>122</v>
      </c>
      <c r="F20" s="569"/>
      <c r="G20" s="277"/>
      <c r="H20" s="568" t="s">
        <v>111</v>
      </c>
      <c r="I20" s="569"/>
      <c r="J20" s="277"/>
      <c r="K20" s="568" t="s">
        <v>111</v>
      </c>
      <c r="L20" s="569"/>
    </row>
    <row r="21" spans="1:12" s="260" customFormat="1" x14ac:dyDescent="0.2">
      <c r="A21" s="296" t="s">
        <v>52</v>
      </c>
      <c r="B21" s="298"/>
      <c r="C21" s="311"/>
      <c r="D21" s="299"/>
      <c r="E21" s="312"/>
      <c r="F21" s="297"/>
      <c r="G21" s="287"/>
      <c r="H21" s="312"/>
      <c r="I21" s="297"/>
      <c r="J21" s="277"/>
      <c r="K21" s="312"/>
      <c r="L21" s="297"/>
    </row>
    <row r="22" spans="1:12" s="260" customFormat="1" ht="20.25" customHeight="1" x14ac:dyDescent="0.2">
      <c r="A22" s="321"/>
      <c r="B22" s="305" t="s">
        <v>104</v>
      </c>
      <c r="C22" s="307" t="s">
        <v>102</v>
      </c>
      <c r="D22" s="277"/>
      <c r="E22" s="562">
        <v>6.3E-2</v>
      </c>
      <c r="F22" s="563"/>
      <c r="G22" s="277"/>
      <c r="H22" s="602">
        <v>1.2500000000000001E-2</v>
      </c>
      <c r="I22" s="603"/>
      <c r="J22" s="277"/>
      <c r="K22" s="293"/>
      <c r="L22" s="316"/>
    </row>
    <row r="23" spans="1:12" ht="25.5" customHeight="1" x14ac:dyDescent="0.2">
      <c r="A23" s="154"/>
      <c r="B23" s="279"/>
      <c r="C23" s="307"/>
      <c r="D23" s="277"/>
      <c r="E23" s="590" t="s">
        <v>97</v>
      </c>
      <c r="F23" s="591"/>
      <c r="G23" s="277"/>
      <c r="H23" s="590" t="s">
        <v>98</v>
      </c>
      <c r="I23" s="591"/>
      <c r="J23" s="277"/>
      <c r="K23" s="590" t="s">
        <v>98</v>
      </c>
      <c r="L23" s="591"/>
    </row>
    <row r="24" spans="1:12" ht="37.5" customHeight="1" x14ac:dyDescent="0.2">
      <c r="A24" s="321"/>
      <c r="B24" s="279"/>
      <c r="C24" s="307"/>
      <c r="D24" s="277"/>
      <c r="E24" s="610" t="s">
        <v>112</v>
      </c>
      <c r="F24" s="611"/>
      <c r="G24" s="277"/>
      <c r="H24" s="293"/>
      <c r="I24" s="316"/>
      <c r="J24" s="277"/>
      <c r="K24" s="293"/>
      <c r="L24" s="316"/>
    </row>
    <row r="25" spans="1:12" x14ac:dyDescent="0.2">
      <c r="A25" s="304"/>
      <c r="B25" s="279"/>
      <c r="C25" s="307"/>
      <c r="D25" s="318"/>
      <c r="E25" s="277"/>
      <c r="F25" s="290"/>
      <c r="G25" s="287"/>
      <c r="H25" s="292"/>
      <c r="I25" s="316"/>
      <c r="J25" s="287"/>
      <c r="K25" s="292"/>
      <c r="L25" s="316"/>
    </row>
    <row r="26" spans="1:12" x14ac:dyDescent="0.2">
      <c r="A26" s="296" t="s">
        <v>20</v>
      </c>
      <c r="B26" s="298"/>
      <c r="C26" s="311"/>
      <c r="D26" s="299"/>
      <c r="E26" s="312"/>
      <c r="F26" s="297"/>
      <c r="G26" s="287"/>
      <c r="H26" s="312"/>
      <c r="I26" s="297"/>
      <c r="J26" s="284"/>
      <c r="K26" s="312"/>
      <c r="L26" s="297"/>
    </row>
    <row r="27" spans="1:12" ht="57.75" customHeight="1" x14ac:dyDescent="0.2">
      <c r="A27" s="314"/>
      <c r="B27" s="313"/>
      <c r="C27" s="324" t="s">
        <v>37</v>
      </c>
      <c r="D27" s="285"/>
      <c r="E27" s="598" t="s">
        <v>99</v>
      </c>
      <c r="F27" s="599"/>
      <c r="G27" s="287"/>
      <c r="H27" s="600" t="s">
        <v>106</v>
      </c>
      <c r="I27" s="601"/>
      <c r="J27" s="284"/>
      <c r="K27" s="600" t="s">
        <v>106</v>
      </c>
      <c r="L27" s="601"/>
    </row>
    <row r="28" spans="1:12" ht="27.75" customHeight="1" x14ac:dyDescent="0.2">
      <c r="A28" s="309"/>
      <c r="B28" s="278"/>
      <c r="C28" s="310"/>
      <c r="D28" s="277"/>
      <c r="E28" s="596" t="s">
        <v>120</v>
      </c>
      <c r="F28" s="597"/>
      <c r="G28" s="287"/>
      <c r="H28" s="594" t="s">
        <v>107</v>
      </c>
      <c r="I28" s="595"/>
      <c r="J28" s="277"/>
      <c r="K28" s="594" t="s">
        <v>107</v>
      </c>
      <c r="L28" s="595"/>
    </row>
    <row r="29" spans="1:12" x14ac:dyDescent="0.2">
      <c r="A29" s="304"/>
      <c r="B29" s="279"/>
      <c r="C29" s="317"/>
      <c r="D29" s="277"/>
      <c r="E29" s="288"/>
      <c r="F29" s="282"/>
      <c r="G29" s="287"/>
      <c r="H29" s="280"/>
      <c r="I29" s="281"/>
      <c r="J29" s="287"/>
      <c r="K29" s="280"/>
      <c r="L29" s="281"/>
    </row>
  </sheetData>
  <mergeCells count="37">
    <mergeCell ref="K28:L28"/>
    <mergeCell ref="K18:L18"/>
    <mergeCell ref="K19:L19"/>
    <mergeCell ref="K20:L20"/>
    <mergeCell ref="K23:L23"/>
    <mergeCell ref="K27:L27"/>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H20:I20"/>
    <mergeCell ref="H23:I23"/>
    <mergeCell ref="E23:F23"/>
    <mergeCell ref="E12:F12"/>
    <mergeCell ref="H7:I7"/>
    <mergeCell ref="H19:I19"/>
    <mergeCell ref="E5:F5"/>
    <mergeCell ref="H5:I5"/>
    <mergeCell ref="K2:L2"/>
    <mergeCell ref="K12:L12"/>
    <mergeCell ref="H2:I2"/>
    <mergeCell ref="E2:F2"/>
    <mergeCell ref="K11:L11"/>
    <mergeCell ref="K7:L7"/>
    <mergeCell ref="K10:L10"/>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2.75" x14ac:dyDescent="0.2"/>
  <cols>
    <col min="2" max="2" width="11.140625" customWidth="1"/>
    <col min="3" max="3" width="4.28515625" style="260" customWidth="1"/>
    <col min="4" max="5" width="12.140625" customWidth="1"/>
    <col min="6" max="6" width="12.85546875" style="260" customWidth="1"/>
    <col min="7" max="7" width="11.5703125" bestFit="1" customWidth="1"/>
  </cols>
  <sheetData>
    <row r="1" spans="1:7" x14ac:dyDescent="0.2">
      <c r="A1" s="262" t="s">
        <v>114</v>
      </c>
      <c r="C1" s="262"/>
      <c r="G1" s="85"/>
    </row>
    <row r="2" spans="1:7" x14ac:dyDescent="0.2">
      <c r="A2" s="85" t="s">
        <v>117</v>
      </c>
    </row>
    <row r="3" spans="1:7" x14ac:dyDescent="0.2">
      <c r="A3" s="90"/>
    </row>
    <row r="4" spans="1:7" x14ac:dyDescent="0.2">
      <c r="A4" s="104"/>
    </row>
    <row r="5" spans="1:7" ht="60" x14ac:dyDescent="0.25">
      <c r="A5" s="105" t="s">
        <v>28</v>
      </c>
      <c r="B5" s="238" t="s">
        <v>140</v>
      </c>
      <c r="D5" s="238" t="s">
        <v>141</v>
      </c>
      <c r="E5" s="238" t="s">
        <v>89</v>
      </c>
      <c r="F5" s="238" t="s">
        <v>124</v>
      </c>
    </row>
    <row r="6" spans="1:7" ht="15" x14ac:dyDescent="0.25">
      <c r="A6" s="337">
        <v>0</v>
      </c>
      <c r="B6" s="334">
        <v>35000</v>
      </c>
      <c r="D6" s="179"/>
      <c r="E6" s="133"/>
      <c r="F6" s="345"/>
    </row>
    <row r="7" spans="1:7" ht="15" x14ac:dyDescent="0.25">
      <c r="A7" s="338">
        <v>1</v>
      </c>
      <c r="B7" s="335">
        <v>36000</v>
      </c>
      <c r="D7" s="180"/>
      <c r="E7" s="259"/>
      <c r="F7" s="346"/>
    </row>
    <row r="8" spans="1:7" ht="15" x14ac:dyDescent="0.25">
      <c r="A8" s="338">
        <v>2</v>
      </c>
      <c r="B8" s="335">
        <v>37000</v>
      </c>
      <c r="D8" s="180"/>
      <c r="E8" s="259"/>
      <c r="F8" s="346"/>
    </row>
    <row r="9" spans="1:7" ht="15" x14ac:dyDescent="0.25">
      <c r="A9" s="338">
        <v>3</v>
      </c>
      <c r="B9" s="335">
        <v>38000</v>
      </c>
      <c r="D9" s="180"/>
      <c r="E9" s="259"/>
      <c r="F9" s="346"/>
    </row>
    <row r="10" spans="1:7" ht="15" x14ac:dyDescent="0.25">
      <c r="A10" s="338">
        <v>4</v>
      </c>
      <c r="B10" s="335">
        <v>39000</v>
      </c>
      <c r="D10" s="180"/>
      <c r="E10" s="259"/>
      <c r="F10" s="346"/>
    </row>
    <row r="11" spans="1:7" ht="15" x14ac:dyDescent="0.25">
      <c r="A11" s="338">
        <v>5</v>
      </c>
      <c r="B11" s="335">
        <v>40000</v>
      </c>
      <c r="D11" s="180"/>
      <c r="E11" s="259"/>
      <c r="F11" s="346"/>
    </row>
    <row r="12" spans="1:7" ht="15" x14ac:dyDescent="0.25">
      <c r="A12" s="338">
        <v>6</v>
      </c>
      <c r="B12" s="335">
        <v>41000</v>
      </c>
      <c r="D12" s="180"/>
      <c r="E12" s="259"/>
      <c r="F12" s="346"/>
    </row>
    <row r="13" spans="1:7" ht="15" x14ac:dyDescent="0.25">
      <c r="A13" s="338">
        <v>7</v>
      </c>
      <c r="B13" s="335">
        <v>42000</v>
      </c>
      <c r="D13" s="180"/>
      <c r="E13" s="259"/>
      <c r="F13" s="346"/>
    </row>
    <row r="14" spans="1:7" ht="15" x14ac:dyDescent="0.25">
      <c r="A14" s="338">
        <v>8</v>
      </c>
      <c r="B14" s="335">
        <v>43000</v>
      </c>
      <c r="D14" s="180"/>
      <c r="E14" s="259"/>
      <c r="F14" s="346"/>
    </row>
    <row r="15" spans="1:7" ht="15" x14ac:dyDescent="0.25">
      <c r="A15" s="338">
        <v>9</v>
      </c>
      <c r="B15" s="335">
        <v>44000</v>
      </c>
      <c r="D15" s="180"/>
      <c r="E15" s="259"/>
      <c r="F15" s="346"/>
    </row>
    <row r="16" spans="1:7" ht="15" x14ac:dyDescent="0.25">
      <c r="A16" s="338">
        <v>10</v>
      </c>
      <c r="B16" s="335">
        <v>45000</v>
      </c>
      <c r="D16" s="180"/>
      <c r="E16" s="259"/>
      <c r="F16" s="346"/>
    </row>
    <row r="17" spans="1:7" ht="15" x14ac:dyDescent="0.25">
      <c r="A17" s="338">
        <v>11</v>
      </c>
      <c r="B17" s="335">
        <v>46000</v>
      </c>
      <c r="D17" s="180"/>
      <c r="E17" s="259"/>
      <c r="F17" s="346"/>
    </row>
    <row r="18" spans="1:7" ht="15" x14ac:dyDescent="0.25">
      <c r="A18" s="338">
        <v>12</v>
      </c>
      <c r="B18" s="335">
        <v>47000</v>
      </c>
      <c r="D18" s="180"/>
      <c r="E18" s="259"/>
      <c r="F18" s="346"/>
    </row>
    <row r="19" spans="1:7" ht="15" x14ac:dyDescent="0.25">
      <c r="A19" s="338">
        <v>13</v>
      </c>
      <c r="B19" s="335">
        <v>48000</v>
      </c>
      <c r="D19" s="180"/>
      <c r="E19" s="259"/>
      <c r="F19" s="346"/>
    </row>
    <row r="20" spans="1:7" ht="15" x14ac:dyDescent="0.25">
      <c r="A20" s="338">
        <v>14</v>
      </c>
      <c r="B20" s="335">
        <v>49000</v>
      </c>
      <c r="D20" s="180"/>
      <c r="E20" s="259"/>
      <c r="F20" s="346"/>
    </row>
    <row r="21" spans="1:7" ht="15" x14ac:dyDescent="0.25">
      <c r="A21" s="338">
        <v>15</v>
      </c>
      <c r="B21" s="335">
        <v>50000</v>
      </c>
      <c r="D21" s="180"/>
      <c r="E21" s="259"/>
      <c r="F21" s="346"/>
    </row>
    <row r="22" spans="1:7" ht="15" x14ac:dyDescent="0.25">
      <c r="A22" s="338">
        <v>16</v>
      </c>
      <c r="B22" s="335">
        <v>50000</v>
      </c>
      <c r="D22" s="180"/>
      <c r="E22" s="259"/>
      <c r="F22" s="346"/>
    </row>
    <row r="23" spans="1:7" ht="15" x14ac:dyDescent="0.25">
      <c r="A23" s="338">
        <v>17</v>
      </c>
      <c r="B23" s="335">
        <v>50000</v>
      </c>
      <c r="D23" s="180"/>
      <c r="E23" s="259"/>
      <c r="F23" s="346"/>
    </row>
    <row r="24" spans="1:7" ht="15" x14ac:dyDescent="0.25">
      <c r="A24" s="338">
        <v>18</v>
      </c>
      <c r="B24" s="335">
        <v>50000</v>
      </c>
      <c r="D24" s="180"/>
      <c r="E24" s="259"/>
      <c r="F24" s="346"/>
    </row>
    <row r="25" spans="1:7" ht="15" x14ac:dyDescent="0.25">
      <c r="A25" s="338">
        <v>19</v>
      </c>
      <c r="B25" s="335">
        <v>50000</v>
      </c>
      <c r="D25" s="180"/>
      <c r="E25" s="259"/>
      <c r="F25" s="346"/>
    </row>
    <row r="26" spans="1:7" ht="15" x14ac:dyDescent="0.25">
      <c r="A26" s="338">
        <v>20</v>
      </c>
      <c r="B26" s="335">
        <v>50000</v>
      </c>
      <c r="D26" s="180"/>
      <c r="E26" s="259"/>
      <c r="F26" s="346"/>
    </row>
    <row r="27" spans="1:7" ht="15" x14ac:dyDescent="0.25">
      <c r="A27" s="338">
        <v>21</v>
      </c>
      <c r="B27" s="335">
        <v>50000</v>
      </c>
      <c r="D27" s="180"/>
      <c r="E27" s="259"/>
      <c r="F27" s="346"/>
    </row>
    <row r="28" spans="1:7" ht="15" x14ac:dyDescent="0.25">
      <c r="A28" s="338">
        <v>22</v>
      </c>
      <c r="B28" s="335">
        <v>50000</v>
      </c>
      <c r="D28" s="180"/>
      <c r="E28" s="259"/>
      <c r="F28" s="346"/>
    </row>
    <row r="29" spans="1:7" ht="15" x14ac:dyDescent="0.25">
      <c r="A29" s="338">
        <v>23</v>
      </c>
      <c r="B29" s="335">
        <v>50000</v>
      </c>
      <c r="D29" s="180"/>
      <c r="E29" s="259"/>
      <c r="F29" s="346"/>
    </row>
    <row r="30" spans="1:7" ht="15" x14ac:dyDescent="0.25">
      <c r="A30" s="338">
        <v>24</v>
      </c>
      <c r="B30" s="335">
        <v>50000</v>
      </c>
      <c r="D30" s="180"/>
      <c r="E30" s="259"/>
      <c r="F30" s="346"/>
    </row>
    <row r="31" spans="1:7" ht="15" x14ac:dyDescent="0.25">
      <c r="A31" s="338">
        <v>25</v>
      </c>
      <c r="B31" s="335">
        <v>52000</v>
      </c>
      <c r="C31" s="249"/>
      <c r="D31" s="180"/>
      <c r="E31" s="259"/>
      <c r="F31" s="346"/>
      <c r="G31" s="249"/>
    </row>
    <row r="32" spans="1:7" ht="15" x14ac:dyDescent="0.25">
      <c r="A32" s="338">
        <v>26</v>
      </c>
      <c r="B32" s="335">
        <v>52000</v>
      </c>
      <c r="D32" s="180"/>
      <c r="E32" s="259"/>
      <c r="F32" s="346"/>
    </row>
    <row r="33" spans="1:6" ht="15" x14ac:dyDescent="0.25">
      <c r="A33" s="338">
        <v>27</v>
      </c>
      <c r="B33" s="335">
        <v>52000</v>
      </c>
      <c r="D33" s="180"/>
      <c r="E33" s="259"/>
      <c r="F33" s="346"/>
    </row>
    <row r="34" spans="1:6" ht="15" x14ac:dyDescent="0.25">
      <c r="A34" s="338">
        <v>28</v>
      </c>
      <c r="B34" s="335">
        <v>52000</v>
      </c>
      <c r="D34" s="180"/>
      <c r="E34" s="259"/>
      <c r="F34" s="346"/>
    </row>
    <row r="35" spans="1:6" ht="15" x14ac:dyDescent="0.25">
      <c r="A35" s="338">
        <v>29</v>
      </c>
      <c r="B35" s="335">
        <v>52000</v>
      </c>
      <c r="D35" s="180"/>
      <c r="E35" s="259"/>
      <c r="F35" s="346"/>
    </row>
    <row r="36" spans="1:6" ht="15" x14ac:dyDescent="0.25">
      <c r="A36" s="339">
        <v>30</v>
      </c>
      <c r="B36" s="336">
        <v>52000</v>
      </c>
      <c r="D36" s="185"/>
      <c r="E36" s="265"/>
      <c r="F36" s="347"/>
    </row>
  </sheetData>
  <pageMargins left="0.7" right="0.7" top="0.75" bottom="0.75" header="0.3" footer="0.3"/>
  <pageSetup orientation="portrait" r:id="rId1"/>
  <headerFooter>
    <oddFooter>&amp;L&amp;"Arial,Italic"Division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2023</vt:lpstr>
      <vt:lpstr>Sal summary</vt:lpstr>
      <vt:lpstr>Tchr_ASchedule</vt:lpstr>
      <vt:lpstr>SBASalary</vt:lpstr>
      <vt:lpstr>Other Notes</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'2023'!Print_Titles</vt:lpstr>
      <vt:lpstr>ESSERIII!Print_Titles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Nicola Lefler</cp:lastModifiedBy>
  <cp:lastPrinted>2022-07-12T14:20:35Z</cp:lastPrinted>
  <dcterms:created xsi:type="dcterms:W3CDTF">2012-05-10T17:30:33Z</dcterms:created>
  <dcterms:modified xsi:type="dcterms:W3CDTF">2022-07-12T17:43:26Z</dcterms:modified>
</cp:coreProperties>
</file>