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A418BD21-8B49-49C9-A7CC-6B489583C044}" xr6:coauthVersionLast="45" xr6:coauthVersionMax="45" xr10:uidLastSave="{00000000-0000-0000-0000-000000000000}"/>
  <bookViews>
    <workbookView xWindow="2280" yWindow="0" windowWidth="15480" windowHeight="13350" xr2:uid="{00000000-000D-0000-FFFF-FFFF00000000}"/>
  </bookViews>
  <sheets>
    <sheet name="2022" sheetId="6" r:id="rId1"/>
    <sheet name="SenateSalary" sheetId="19" r:id="rId2"/>
    <sheet name="SenateSBA" sheetId="20" r:id="rId3"/>
    <sheet name="Compare" sheetId="21" r:id="rId4"/>
    <sheet name="SalaryCompare" sheetId="17" state="hidden" r:id="rId5"/>
    <sheet name="TchrSalaryCompare" sheetId="13" state="hidden" r:id="rId6"/>
    <sheet name="Conference" sheetId="18" state="hidden" r:id="rId7"/>
    <sheet name="SBA" sheetId="16" state="hidden" r:id="rId8"/>
    <sheet name="House" sheetId="14" state="hidden" r:id="rId9"/>
    <sheet name="Senate" sheetId="15" state="hidden" r:id="rId10"/>
    <sheet name="salaries_benefits" sheetId="7" state="hidden" r:id="rId11"/>
    <sheet name="ScheduleComparison" sheetId="12" state="hidden" r:id="rId12"/>
    <sheet name="House Salary" sheetId="10" state="hidden" r:id="rId13"/>
    <sheet name="Governors Proposal" sheetId="9" state="hidden" r:id="rId14"/>
  </sheets>
  <definedNames>
    <definedName name="_xlnm.Print_Area" localSheetId="0">'2022'!$A$1:$V$194</definedName>
    <definedName name="_xlnm.Print_Titles" localSheetId="0">'2022'!$B:$B,'2022'!$1:$8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1" i="6" l="1"/>
  <c r="F161" i="6"/>
  <c r="S156" i="6"/>
  <c r="S159" i="6" s="1"/>
  <c r="X165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E36" i="19" l="1"/>
  <c r="F36" i="19" s="1"/>
  <c r="C36" i="19"/>
  <c r="E35" i="19"/>
  <c r="F35" i="19" s="1"/>
  <c r="C35" i="19"/>
  <c r="F34" i="19"/>
  <c r="E34" i="19"/>
  <c r="C34" i="19"/>
  <c r="F33" i="19"/>
  <c r="E33" i="19"/>
  <c r="C33" i="19"/>
  <c r="E32" i="19"/>
  <c r="F32" i="19" s="1"/>
  <c r="C32" i="19"/>
  <c r="E31" i="19"/>
  <c r="F31" i="19" s="1"/>
  <c r="C31" i="19"/>
  <c r="F30" i="19"/>
  <c r="E30" i="19"/>
  <c r="C30" i="19"/>
  <c r="F29" i="19"/>
  <c r="E29" i="19"/>
  <c r="C29" i="19"/>
  <c r="E28" i="19"/>
  <c r="F28" i="19" s="1"/>
  <c r="C28" i="19"/>
  <c r="E27" i="19"/>
  <c r="F27" i="19" s="1"/>
  <c r="C27" i="19"/>
  <c r="F26" i="19"/>
  <c r="E26" i="19"/>
  <c r="C26" i="19"/>
  <c r="F25" i="19"/>
  <c r="E25" i="19"/>
  <c r="C25" i="19"/>
  <c r="E24" i="19"/>
  <c r="F24" i="19" s="1"/>
  <c r="C24" i="19"/>
  <c r="E23" i="19"/>
  <c r="F23" i="19" s="1"/>
  <c r="C23" i="19"/>
  <c r="F22" i="19"/>
  <c r="E22" i="19"/>
  <c r="C22" i="19"/>
  <c r="F21" i="19"/>
  <c r="E21" i="19"/>
  <c r="C21" i="19"/>
  <c r="E20" i="19"/>
  <c r="F20" i="19" s="1"/>
  <c r="C20" i="19"/>
  <c r="E19" i="19"/>
  <c r="F19" i="19" s="1"/>
  <c r="C19" i="19"/>
  <c r="F18" i="19"/>
  <c r="E18" i="19"/>
  <c r="C18" i="19"/>
  <c r="F17" i="19"/>
  <c r="E17" i="19"/>
  <c r="C17" i="19"/>
  <c r="E16" i="19"/>
  <c r="F16" i="19" s="1"/>
  <c r="C16" i="19"/>
  <c r="E15" i="19"/>
  <c r="F15" i="19" s="1"/>
  <c r="C15" i="19"/>
  <c r="F14" i="19"/>
  <c r="E14" i="19"/>
  <c r="C14" i="19"/>
  <c r="F13" i="19"/>
  <c r="E13" i="19"/>
  <c r="C13" i="19"/>
  <c r="E12" i="19"/>
  <c r="F12" i="19" s="1"/>
  <c r="C12" i="19"/>
  <c r="E11" i="19"/>
  <c r="F11" i="19" s="1"/>
  <c r="C11" i="19"/>
  <c r="F10" i="19"/>
  <c r="E10" i="19"/>
  <c r="C10" i="19"/>
  <c r="F9" i="19"/>
  <c r="E9" i="19"/>
  <c r="C9" i="19"/>
  <c r="E8" i="19"/>
  <c r="F8" i="19" s="1"/>
  <c r="C8" i="19"/>
  <c r="E7" i="19"/>
  <c r="F7" i="19" s="1"/>
  <c r="C7" i="19"/>
  <c r="C6" i="19"/>
  <c r="S117" i="6" l="1"/>
  <c r="S110" i="6"/>
  <c r="S59" i="6"/>
  <c r="I190" i="6"/>
  <c r="S119" i="6" l="1"/>
  <c r="S121" i="6" s="1"/>
  <c r="S133" i="6" l="1"/>
  <c r="S130" i="6"/>
  <c r="S148" i="6" l="1"/>
  <c r="S150" i="6" s="1"/>
  <c r="D77" i="6"/>
  <c r="D24" i="6" l="1"/>
  <c r="D59" i="6" s="1"/>
  <c r="D78" i="6"/>
  <c r="D110" i="6" s="1"/>
  <c r="F148" i="6" l="1"/>
  <c r="F110" i="6"/>
  <c r="F59" i="6"/>
  <c r="F119" i="6" l="1"/>
  <c r="F121" i="6"/>
  <c r="F31" i="18" l="1"/>
  <c r="G31" i="18" s="1"/>
  <c r="F36" i="18" l="1"/>
  <c r="G36" i="18" s="1"/>
  <c r="D36" i="18"/>
  <c r="C36" i="18"/>
  <c r="F35" i="18"/>
  <c r="G35" i="18" s="1"/>
  <c r="D35" i="18"/>
  <c r="C35" i="18"/>
  <c r="F34" i="18"/>
  <c r="G34" i="18" s="1"/>
  <c r="D34" i="18"/>
  <c r="C34" i="18"/>
  <c r="F33" i="18"/>
  <c r="G33" i="18" s="1"/>
  <c r="D33" i="18"/>
  <c r="C33" i="18"/>
  <c r="F32" i="18"/>
  <c r="G32" i="18" s="1"/>
  <c r="D32" i="18"/>
  <c r="C32" i="18"/>
  <c r="D31" i="18"/>
  <c r="C31" i="18"/>
  <c r="F30" i="18"/>
  <c r="G30" i="18" s="1"/>
  <c r="D30" i="18"/>
  <c r="C30" i="18"/>
  <c r="F29" i="18"/>
  <c r="G29" i="18" s="1"/>
  <c r="D29" i="18"/>
  <c r="C29" i="18"/>
  <c r="F28" i="18"/>
  <c r="G28" i="18" s="1"/>
  <c r="D28" i="18"/>
  <c r="C28" i="18"/>
  <c r="F27" i="18"/>
  <c r="G27" i="18" s="1"/>
  <c r="D27" i="18"/>
  <c r="C27" i="18"/>
  <c r="F26" i="18"/>
  <c r="G26" i="18" s="1"/>
  <c r="D26" i="18"/>
  <c r="C26" i="18"/>
  <c r="F25" i="18"/>
  <c r="G25" i="18" s="1"/>
  <c r="D25" i="18"/>
  <c r="C25" i="18"/>
  <c r="F24" i="18"/>
  <c r="G24" i="18" s="1"/>
  <c r="D24" i="18"/>
  <c r="C24" i="18"/>
  <c r="F23" i="18"/>
  <c r="G23" i="18" s="1"/>
  <c r="D23" i="18"/>
  <c r="C23" i="18"/>
  <c r="F22" i="18"/>
  <c r="G22" i="18" s="1"/>
  <c r="D22" i="18"/>
  <c r="C22" i="18"/>
  <c r="F21" i="18"/>
  <c r="G21" i="18" s="1"/>
  <c r="D21" i="18"/>
  <c r="C21" i="18"/>
  <c r="F20" i="18"/>
  <c r="G20" i="18" s="1"/>
  <c r="D20" i="18"/>
  <c r="C20" i="18"/>
  <c r="F19" i="18"/>
  <c r="G19" i="18" s="1"/>
  <c r="D19" i="18"/>
  <c r="C19" i="18"/>
  <c r="F18" i="18"/>
  <c r="G18" i="18" s="1"/>
  <c r="D18" i="18"/>
  <c r="C18" i="18"/>
  <c r="F17" i="18"/>
  <c r="G17" i="18" s="1"/>
  <c r="D17" i="18"/>
  <c r="C17" i="18"/>
  <c r="F16" i="18"/>
  <c r="G16" i="18" s="1"/>
  <c r="D16" i="18"/>
  <c r="C16" i="18"/>
  <c r="F15" i="18"/>
  <c r="G15" i="18" s="1"/>
  <c r="D15" i="18"/>
  <c r="C15" i="18"/>
  <c r="F14" i="18"/>
  <c r="G14" i="18" s="1"/>
  <c r="D14" i="18"/>
  <c r="C14" i="18"/>
  <c r="F13" i="18"/>
  <c r="G13" i="18" s="1"/>
  <c r="D13" i="18"/>
  <c r="C13" i="18"/>
  <c r="F12" i="18"/>
  <c r="G12" i="18" s="1"/>
  <c r="D12" i="18"/>
  <c r="C12" i="18"/>
  <c r="F11" i="18"/>
  <c r="G11" i="18" s="1"/>
  <c r="D11" i="18"/>
  <c r="C11" i="18"/>
  <c r="F10" i="18"/>
  <c r="G10" i="18" s="1"/>
  <c r="D10" i="18"/>
  <c r="C10" i="18"/>
  <c r="F9" i="18"/>
  <c r="G9" i="18" s="1"/>
  <c r="D9" i="18"/>
  <c r="C9" i="18"/>
  <c r="F8" i="18"/>
  <c r="G8" i="18" s="1"/>
  <c r="D8" i="18"/>
  <c r="C8" i="18"/>
  <c r="F7" i="18"/>
  <c r="G7" i="18" s="1"/>
  <c r="D7" i="18"/>
  <c r="C7" i="18"/>
  <c r="D6" i="18"/>
  <c r="E8" i="15" l="1"/>
  <c r="H8" i="15"/>
  <c r="E9" i="15"/>
  <c r="E10" i="15"/>
  <c r="H10" i="15"/>
  <c r="E11" i="15"/>
  <c r="E12" i="15"/>
  <c r="H12" i="15"/>
  <c r="E13" i="15"/>
  <c r="E14" i="15"/>
  <c r="H14" i="15"/>
  <c r="E15" i="15"/>
  <c r="E16" i="15"/>
  <c r="H16" i="15"/>
  <c r="E17" i="15"/>
  <c r="E18" i="15"/>
  <c r="H18" i="15"/>
  <c r="E19" i="15"/>
  <c r="E20" i="15"/>
  <c r="H20" i="15"/>
  <c r="E21" i="15"/>
  <c r="E22" i="15"/>
  <c r="H22" i="15"/>
  <c r="E23" i="15"/>
  <c r="E24" i="15"/>
  <c r="H24" i="15"/>
  <c r="E25" i="15"/>
  <c r="E26" i="15"/>
  <c r="H26" i="15"/>
  <c r="E27" i="15"/>
  <c r="E28" i="15"/>
  <c r="H28" i="15"/>
  <c r="E29" i="15"/>
  <c r="E30" i="15"/>
  <c r="H30" i="15"/>
  <c r="E31" i="15"/>
  <c r="E32" i="15"/>
  <c r="H32" i="15"/>
  <c r="E33" i="15"/>
  <c r="E34" i="15"/>
  <c r="H34" i="15"/>
  <c r="E35" i="15"/>
  <c r="E36" i="15"/>
  <c r="F36" i="15" s="1"/>
  <c r="H36" i="15"/>
  <c r="E7" i="15"/>
  <c r="C7" i="15"/>
  <c r="C36" i="15"/>
  <c r="C35" i="15"/>
  <c r="F34" i="15"/>
  <c r="C34" i="15"/>
  <c r="C33" i="15"/>
  <c r="F32" i="15"/>
  <c r="C32" i="15"/>
  <c r="C31" i="15"/>
  <c r="F30" i="15"/>
  <c r="C30" i="15"/>
  <c r="C29" i="15"/>
  <c r="F28" i="15"/>
  <c r="C28" i="15"/>
  <c r="C27" i="15"/>
  <c r="F26" i="15"/>
  <c r="C26" i="15"/>
  <c r="C25" i="15"/>
  <c r="F24" i="15"/>
  <c r="C24" i="15"/>
  <c r="C23" i="15"/>
  <c r="F22" i="15"/>
  <c r="C22" i="15"/>
  <c r="C21" i="15"/>
  <c r="F20" i="15"/>
  <c r="C20" i="15"/>
  <c r="C19" i="15"/>
  <c r="F18" i="15"/>
  <c r="C18" i="15"/>
  <c r="C17" i="15"/>
  <c r="F16" i="15"/>
  <c r="C16" i="15"/>
  <c r="C15" i="15"/>
  <c r="F14" i="15"/>
  <c r="C14" i="15"/>
  <c r="C13" i="15"/>
  <c r="F12" i="15"/>
  <c r="C12" i="15"/>
  <c r="C11" i="15"/>
  <c r="F10" i="15"/>
  <c r="C10" i="15"/>
  <c r="C9" i="15"/>
  <c r="F8" i="15"/>
  <c r="C8" i="15"/>
  <c r="C6" i="15"/>
  <c r="F36" i="14"/>
  <c r="G36" i="14" s="1"/>
  <c r="D36" i="14"/>
  <c r="C36" i="14"/>
  <c r="F35" i="14"/>
  <c r="G35" i="14" s="1"/>
  <c r="D35" i="14"/>
  <c r="C35" i="14"/>
  <c r="F34" i="14"/>
  <c r="G34" i="14" s="1"/>
  <c r="D34" i="14"/>
  <c r="C34" i="14"/>
  <c r="F33" i="14"/>
  <c r="G33" i="14" s="1"/>
  <c r="D33" i="14"/>
  <c r="C33" i="14"/>
  <c r="F32" i="14"/>
  <c r="G32" i="14" s="1"/>
  <c r="D32" i="14"/>
  <c r="C32" i="14"/>
  <c r="F31" i="14"/>
  <c r="G31" i="14" s="1"/>
  <c r="D31" i="14"/>
  <c r="C31" i="14"/>
  <c r="F30" i="14"/>
  <c r="G30" i="14" s="1"/>
  <c r="D30" i="14"/>
  <c r="C30" i="14"/>
  <c r="F29" i="14"/>
  <c r="G29" i="14" s="1"/>
  <c r="D29" i="14"/>
  <c r="C29" i="14"/>
  <c r="F28" i="14"/>
  <c r="G28" i="14" s="1"/>
  <c r="D28" i="14"/>
  <c r="C28" i="14"/>
  <c r="F27" i="14"/>
  <c r="G27" i="14" s="1"/>
  <c r="D27" i="14"/>
  <c r="C27" i="14"/>
  <c r="F26" i="14"/>
  <c r="G26" i="14" s="1"/>
  <c r="D26" i="14"/>
  <c r="C26" i="14"/>
  <c r="F25" i="14"/>
  <c r="G25" i="14" s="1"/>
  <c r="D25" i="14"/>
  <c r="C25" i="14"/>
  <c r="F24" i="14"/>
  <c r="G24" i="14" s="1"/>
  <c r="D24" i="14"/>
  <c r="C24" i="14"/>
  <c r="F23" i="14"/>
  <c r="G23" i="14" s="1"/>
  <c r="D23" i="14"/>
  <c r="C23" i="14"/>
  <c r="F22" i="14"/>
  <c r="G22" i="14" s="1"/>
  <c r="D22" i="14"/>
  <c r="C22" i="14"/>
  <c r="F21" i="14"/>
  <c r="G21" i="14" s="1"/>
  <c r="D21" i="14"/>
  <c r="C21" i="14"/>
  <c r="F20" i="14"/>
  <c r="G20" i="14" s="1"/>
  <c r="D20" i="14"/>
  <c r="C20" i="14"/>
  <c r="F19" i="14"/>
  <c r="G19" i="14" s="1"/>
  <c r="D19" i="14"/>
  <c r="C19" i="14"/>
  <c r="F18" i="14"/>
  <c r="G18" i="14" s="1"/>
  <c r="D18" i="14"/>
  <c r="C18" i="14"/>
  <c r="F17" i="14"/>
  <c r="G17" i="14" s="1"/>
  <c r="D17" i="14"/>
  <c r="C17" i="14"/>
  <c r="F16" i="14"/>
  <c r="G16" i="14" s="1"/>
  <c r="D16" i="14"/>
  <c r="C16" i="14"/>
  <c r="F15" i="14"/>
  <c r="G15" i="14" s="1"/>
  <c r="D15" i="14"/>
  <c r="C15" i="14"/>
  <c r="F14" i="14"/>
  <c r="G14" i="14" s="1"/>
  <c r="D14" i="14"/>
  <c r="C14" i="14"/>
  <c r="F13" i="14"/>
  <c r="G13" i="14" s="1"/>
  <c r="D13" i="14"/>
  <c r="C13" i="14"/>
  <c r="F12" i="14"/>
  <c r="G12" i="14" s="1"/>
  <c r="D12" i="14"/>
  <c r="C12" i="14"/>
  <c r="F11" i="14"/>
  <c r="G11" i="14" s="1"/>
  <c r="D11" i="14"/>
  <c r="C11" i="14"/>
  <c r="F10" i="14"/>
  <c r="G10" i="14" s="1"/>
  <c r="D10" i="14"/>
  <c r="C10" i="14"/>
  <c r="F9" i="14"/>
  <c r="G9" i="14" s="1"/>
  <c r="D9" i="14"/>
  <c r="C9" i="14"/>
  <c r="F8" i="14"/>
  <c r="G8" i="14" s="1"/>
  <c r="D8" i="14"/>
  <c r="C8" i="14"/>
  <c r="F7" i="14"/>
  <c r="G7" i="14"/>
  <c r="D7" i="14"/>
  <c r="C7" i="14"/>
  <c r="D6" i="14"/>
  <c r="F159" i="6"/>
  <c r="D117" i="6"/>
  <c r="D119" i="6" s="1"/>
  <c r="H43" i="12"/>
  <c r="I43" i="12"/>
  <c r="H8" i="12"/>
  <c r="I8" i="12" s="1"/>
  <c r="J8" i="12" s="1"/>
  <c r="H9" i="12"/>
  <c r="I9" i="12"/>
  <c r="J9" i="12" s="1"/>
  <c r="H10" i="12"/>
  <c r="I10" i="12" s="1"/>
  <c r="J10" i="12" s="1"/>
  <c r="H11" i="12"/>
  <c r="I11" i="12"/>
  <c r="J11" i="12" s="1"/>
  <c r="H12" i="12"/>
  <c r="I12" i="12" s="1"/>
  <c r="J12" i="12" s="1"/>
  <c r="H13" i="12"/>
  <c r="I13" i="12"/>
  <c r="J13" i="12" s="1"/>
  <c r="H14" i="12"/>
  <c r="I14" i="12" s="1"/>
  <c r="H15" i="12"/>
  <c r="I15" i="12"/>
  <c r="J15" i="12" s="1"/>
  <c r="H16" i="12"/>
  <c r="I16" i="12" s="1"/>
  <c r="J16" i="12" s="1"/>
  <c r="H17" i="12"/>
  <c r="I17" i="12"/>
  <c r="J17" i="12" s="1"/>
  <c r="H18" i="12"/>
  <c r="I18" i="12" s="1"/>
  <c r="J18" i="12" s="1"/>
  <c r="H19" i="12"/>
  <c r="I19" i="12"/>
  <c r="J19" i="12" s="1"/>
  <c r="H20" i="12"/>
  <c r="I20" i="12" s="1"/>
  <c r="J20" i="12" s="1"/>
  <c r="H21" i="12"/>
  <c r="I21" i="12"/>
  <c r="J21" i="12" s="1"/>
  <c r="H22" i="12"/>
  <c r="I22" i="12" s="1"/>
  <c r="H23" i="12"/>
  <c r="I23" i="12"/>
  <c r="J23" i="12" s="1"/>
  <c r="H24" i="12"/>
  <c r="I24" i="12" s="1"/>
  <c r="J24" i="12" s="1"/>
  <c r="H25" i="12"/>
  <c r="I25" i="12"/>
  <c r="J25" i="12" s="1"/>
  <c r="H26" i="12"/>
  <c r="I26" i="12" s="1"/>
  <c r="J26" i="12" s="1"/>
  <c r="H27" i="12"/>
  <c r="I27" i="12"/>
  <c r="J27" i="12" s="1"/>
  <c r="H28" i="12"/>
  <c r="I28" i="12" s="1"/>
  <c r="J28" i="12" s="1"/>
  <c r="H29" i="12"/>
  <c r="I29" i="12"/>
  <c r="J29" i="12" s="1"/>
  <c r="H30" i="12"/>
  <c r="I30" i="12" s="1"/>
  <c r="H31" i="12"/>
  <c r="I31" i="12"/>
  <c r="J31" i="12" s="1"/>
  <c r="H32" i="12"/>
  <c r="I32" i="12" s="1"/>
  <c r="J32" i="12" s="1"/>
  <c r="H33" i="12"/>
  <c r="I33" i="12"/>
  <c r="J33" i="12" s="1"/>
  <c r="H34" i="12"/>
  <c r="I34" i="12" s="1"/>
  <c r="J34" i="12" s="1"/>
  <c r="H35" i="12"/>
  <c r="I35" i="12"/>
  <c r="J35" i="12" s="1"/>
  <c r="H36" i="12"/>
  <c r="I36" i="12" s="1"/>
  <c r="J36" i="12" s="1"/>
  <c r="H37" i="12"/>
  <c r="I37" i="12"/>
  <c r="J37" i="12" s="1"/>
  <c r="H38" i="12"/>
  <c r="I38" i="12" s="1"/>
  <c r="H39" i="12"/>
  <c r="I39" i="12"/>
  <c r="J39" i="12" s="1"/>
  <c r="H40" i="12"/>
  <c r="I40" i="12" s="1"/>
  <c r="J40" i="12" s="1"/>
  <c r="H41" i="12"/>
  <c r="I41" i="12" s="1"/>
  <c r="J41" i="12" s="1"/>
  <c r="H42" i="12"/>
  <c r="I42" i="12"/>
  <c r="H7" i="12"/>
  <c r="I7" i="12" s="1"/>
  <c r="J7" i="12" s="1"/>
  <c r="H6" i="12"/>
  <c r="L43" i="12"/>
  <c r="L8" i="12"/>
  <c r="M8" i="12" s="1"/>
  <c r="L9" i="12"/>
  <c r="L10" i="12"/>
  <c r="L11" i="12"/>
  <c r="L12" i="12"/>
  <c r="M12" i="12" s="1"/>
  <c r="L13" i="12"/>
  <c r="L14" i="12"/>
  <c r="L15" i="12"/>
  <c r="L16" i="12"/>
  <c r="M16" i="12" s="1"/>
  <c r="L17" i="12"/>
  <c r="L18" i="12"/>
  <c r="L19" i="12"/>
  <c r="L20" i="12"/>
  <c r="M20" i="12" s="1"/>
  <c r="L21" i="12"/>
  <c r="L22" i="12"/>
  <c r="L23" i="12"/>
  <c r="L24" i="12"/>
  <c r="M24" i="12" s="1"/>
  <c r="L25" i="12"/>
  <c r="L26" i="12"/>
  <c r="L27" i="12"/>
  <c r="L28" i="12"/>
  <c r="M28" i="12" s="1"/>
  <c r="L29" i="12"/>
  <c r="L30" i="12"/>
  <c r="L31" i="12"/>
  <c r="L32" i="12"/>
  <c r="M32" i="12" s="1"/>
  <c r="L33" i="12"/>
  <c r="L34" i="12"/>
  <c r="L35" i="12"/>
  <c r="L36" i="12"/>
  <c r="M36" i="12" s="1"/>
  <c r="L37" i="12"/>
  <c r="L38" i="12"/>
  <c r="L39" i="12"/>
  <c r="L40" i="12"/>
  <c r="M40" i="12" s="1"/>
  <c r="L41" i="12"/>
  <c r="L42" i="12"/>
  <c r="L7" i="12"/>
  <c r="L6" i="12"/>
  <c r="C10" i="10"/>
  <c r="D42" i="10"/>
  <c r="C42" i="10"/>
  <c r="D7" i="10"/>
  <c r="C7" i="10"/>
  <c r="D8" i="10"/>
  <c r="C8" i="10"/>
  <c r="D9" i="10"/>
  <c r="C9" i="10" s="1"/>
  <c r="D10" i="10"/>
  <c r="E10" i="10" s="1"/>
  <c r="F10" i="10" s="1"/>
  <c r="D11" i="10"/>
  <c r="C11" i="10"/>
  <c r="D12" i="10"/>
  <c r="C12" i="10"/>
  <c r="D13" i="10"/>
  <c r="C13" i="10"/>
  <c r="D14" i="10"/>
  <c r="C14" i="10"/>
  <c r="D15" i="10"/>
  <c r="C15" i="10"/>
  <c r="D16" i="10"/>
  <c r="C16" i="10" s="1"/>
  <c r="D17" i="10"/>
  <c r="D18" i="10"/>
  <c r="C18" i="10"/>
  <c r="D19" i="10"/>
  <c r="C19" i="10"/>
  <c r="D20" i="10"/>
  <c r="C20" i="10" s="1"/>
  <c r="D21" i="10"/>
  <c r="C21" i="10" s="1"/>
  <c r="D22" i="10"/>
  <c r="D23" i="10"/>
  <c r="C23" i="10" s="1"/>
  <c r="D24" i="10"/>
  <c r="E24" i="10" s="1"/>
  <c r="D25" i="10"/>
  <c r="C25" i="10"/>
  <c r="D26" i="10"/>
  <c r="C26" i="10"/>
  <c r="D27" i="10"/>
  <c r="C27" i="10"/>
  <c r="D28" i="10"/>
  <c r="C28" i="10"/>
  <c r="D29" i="10"/>
  <c r="C29" i="10"/>
  <c r="D30" i="10"/>
  <c r="C30" i="10"/>
  <c r="D31" i="10"/>
  <c r="C31" i="10"/>
  <c r="D32" i="10"/>
  <c r="C32" i="10"/>
  <c r="D33" i="10"/>
  <c r="C33" i="10" s="1"/>
  <c r="D34" i="10"/>
  <c r="C34" i="10" s="1"/>
  <c r="D35" i="10"/>
  <c r="D36" i="10"/>
  <c r="C36" i="10" s="1"/>
  <c r="D37" i="10"/>
  <c r="D38" i="10"/>
  <c r="C38" i="10" s="1"/>
  <c r="D39" i="10"/>
  <c r="D40" i="10"/>
  <c r="C40" i="10" s="1"/>
  <c r="D41" i="10"/>
  <c r="D6" i="10"/>
  <c r="E6" i="10"/>
  <c r="D5" i="10"/>
  <c r="C5" i="10"/>
  <c r="C6" i="10"/>
  <c r="M9" i="12"/>
  <c r="M10" i="12"/>
  <c r="M11" i="12"/>
  <c r="M13" i="12"/>
  <c r="M14" i="12"/>
  <c r="M15" i="12"/>
  <c r="M17" i="12"/>
  <c r="M18" i="12"/>
  <c r="M19" i="12"/>
  <c r="M21" i="12"/>
  <c r="M22" i="12"/>
  <c r="M23" i="12"/>
  <c r="M25" i="12"/>
  <c r="M26" i="12"/>
  <c r="M27" i="12"/>
  <c r="M29" i="12"/>
  <c r="M30" i="12"/>
  <c r="M31" i="12"/>
  <c r="M33" i="12"/>
  <c r="M34" i="12"/>
  <c r="M35" i="12"/>
  <c r="M37" i="12"/>
  <c r="M38" i="12"/>
  <c r="M39" i="12"/>
  <c r="M41" i="12"/>
  <c r="M42" i="12"/>
  <c r="M43" i="12"/>
  <c r="J14" i="12"/>
  <c r="J22" i="12"/>
  <c r="J30" i="12"/>
  <c r="J38" i="12"/>
  <c r="J42" i="12"/>
  <c r="M7" i="12"/>
  <c r="E7" i="12"/>
  <c r="F7" i="12" s="1"/>
  <c r="D159" i="6"/>
  <c r="D148" i="6"/>
  <c r="E43" i="12"/>
  <c r="F43" i="12"/>
  <c r="E42" i="12"/>
  <c r="F42" i="12"/>
  <c r="E41" i="12"/>
  <c r="F41" i="12"/>
  <c r="E40" i="12"/>
  <c r="F40" i="12"/>
  <c r="E39" i="12"/>
  <c r="F39" i="12"/>
  <c r="E38" i="12"/>
  <c r="F38" i="12"/>
  <c r="E37" i="12"/>
  <c r="F37" i="12"/>
  <c r="E36" i="12"/>
  <c r="F36" i="12"/>
  <c r="E35" i="12"/>
  <c r="F35" i="12"/>
  <c r="E34" i="12"/>
  <c r="F34" i="12"/>
  <c r="E33" i="12"/>
  <c r="F33" i="12"/>
  <c r="E32" i="12"/>
  <c r="F32" i="12"/>
  <c r="E31" i="12"/>
  <c r="F31" i="12"/>
  <c r="E30" i="12"/>
  <c r="F30" i="12"/>
  <c r="E29" i="12"/>
  <c r="F29" i="12"/>
  <c r="E28" i="12"/>
  <c r="F28" i="12"/>
  <c r="E27" i="12"/>
  <c r="F27" i="12"/>
  <c r="E26" i="12"/>
  <c r="F26" i="12"/>
  <c r="E25" i="12"/>
  <c r="F25" i="12"/>
  <c r="E24" i="12"/>
  <c r="F24" i="12"/>
  <c r="E23" i="12"/>
  <c r="F23" i="12"/>
  <c r="E22" i="12"/>
  <c r="F22" i="12"/>
  <c r="E21" i="12"/>
  <c r="F21" i="12"/>
  <c r="E20" i="12"/>
  <c r="F20" i="12"/>
  <c r="E19" i="12"/>
  <c r="F19" i="12"/>
  <c r="E18" i="12"/>
  <c r="F18" i="12"/>
  <c r="E17" i="12"/>
  <c r="F17" i="12"/>
  <c r="E16" i="12"/>
  <c r="F16" i="12"/>
  <c r="E15" i="12"/>
  <c r="F15" i="12"/>
  <c r="E14" i="12"/>
  <c r="F14" i="12"/>
  <c r="E13" i="12"/>
  <c r="F13" i="12"/>
  <c r="E12" i="12"/>
  <c r="F12" i="12"/>
  <c r="E11" i="12"/>
  <c r="F11" i="12"/>
  <c r="E10" i="12"/>
  <c r="F10" i="12"/>
  <c r="E9" i="12"/>
  <c r="F9" i="12"/>
  <c r="E8" i="12"/>
  <c r="F8" i="12"/>
  <c r="E42" i="10"/>
  <c r="F42" i="10"/>
  <c r="E40" i="10"/>
  <c r="F40" i="10"/>
  <c r="E38" i="10"/>
  <c r="F38" i="10"/>
  <c r="E36" i="10"/>
  <c r="F36" i="10"/>
  <c r="E34" i="10"/>
  <c r="F34" i="10"/>
  <c r="E33" i="10"/>
  <c r="F33" i="10"/>
  <c r="E32" i="10"/>
  <c r="F32" i="10"/>
  <c r="E31" i="10"/>
  <c r="F31" i="10"/>
  <c r="E30" i="10"/>
  <c r="F30" i="10"/>
  <c r="E29" i="10"/>
  <c r="F29" i="10"/>
  <c r="E28" i="10"/>
  <c r="F28" i="10"/>
  <c r="E27" i="10"/>
  <c r="F27" i="10"/>
  <c r="E26" i="10"/>
  <c r="F26" i="10"/>
  <c r="E25" i="10"/>
  <c r="F25" i="10"/>
  <c r="F24" i="10"/>
  <c r="E23" i="10"/>
  <c r="F23" i="10"/>
  <c r="E21" i="10"/>
  <c r="F21" i="10"/>
  <c r="E20" i="10"/>
  <c r="F20" i="10"/>
  <c r="E19" i="10"/>
  <c r="F19" i="10"/>
  <c r="E18" i="10"/>
  <c r="F18" i="10"/>
  <c r="E16" i="10"/>
  <c r="F16" i="10"/>
  <c r="E14" i="10"/>
  <c r="F14" i="10"/>
  <c r="E13" i="10"/>
  <c r="F13" i="10"/>
  <c r="E12" i="10"/>
  <c r="F12" i="10"/>
  <c r="E11" i="10"/>
  <c r="F11" i="10"/>
  <c r="E9" i="10"/>
  <c r="F9" i="10"/>
  <c r="E8" i="10"/>
  <c r="F8" i="10"/>
  <c r="E7" i="10"/>
  <c r="F7" i="10"/>
  <c r="F6" i="10"/>
  <c r="E15" i="10"/>
  <c r="F15" i="10" s="1"/>
  <c r="E42" i="9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9" i="9"/>
  <c r="F9" i="9"/>
  <c r="E8" i="9"/>
  <c r="F8" i="9" s="1"/>
  <c r="E7" i="9"/>
  <c r="F7" i="9"/>
  <c r="E6" i="9"/>
  <c r="F6" i="9" s="1"/>
  <c r="F150" i="6" l="1"/>
  <c r="C41" i="10"/>
  <c r="E41" i="10"/>
  <c r="F41" i="10" s="1"/>
  <c r="H25" i="15"/>
  <c r="F25" i="15"/>
  <c r="H35" i="15"/>
  <c r="F35" i="15"/>
  <c r="H27" i="15"/>
  <c r="F27" i="15"/>
  <c r="H19" i="15"/>
  <c r="F19" i="15"/>
  <c r="H11" i="15"/>
  <c r="F11" i="15"/>
  <c r="C37" i="10"/>
  <c r="E37" i="10"/>
  <c r="F37" i="10" s="1"/>
  <c r="H33" i="15"/>
  <c r="F33" i="15"/>
  <c r="H17" i="15"/>
  <c r="F17" i="15"/>
  <c r="H9" i="15"/>
  <c r="F9" i="15"/>
  <c r="C39" i="10"/>
  <c r="E39" i="10"/>
  <c r="F39" i="10" s="1"/>
  <c r="C35" i="10"/>
  <c r="E35" i="10"/>
  <c r="F35" i="10" s="1"/>
  <c r="E17" i="10"/>
  <c r="F17" i="10" s="1"/>
  <c r="C17" i="10"/>
  <c r="C24" i="10"/>
  <c r="H7" i="15"/>
  <c r="F7" i="15"/>
  <c r="H29" i="15"/>
  <c r="F29" i="15"/>
  <c r="H21" i="15"/>
  <c r="F21" i="15"/>
  <c r="H13" i="15"/>
  <c r="F13" i="15"/>
  <c r="C22" i="10"/>
  <c r="E22" i="10"/>
  <c r="F22" i="10" s="1"/>
  <c r="H31" i="15"/>
  <c r="F31" i="15"/>
  <c r="H23" i="15"/>
  <c r="F23" i="15"/>
  <c r="H15" i="15"/>
  <c r="F15" i="15"/>
  <c r="D121" i="6"/>
  <c r="D150" i="6" s="1"/>
  <c r="S172" i="6"/>
</calcChain>
</file>

<file path=xl/sharedStrings.xml><?xml version="1.0" encoding="utf-8"?>
<sst xmlns="http://schemas.openxmlformats.org/spreadsheetml/2006/main" count="562" uniqueCount="279">
  <si>
    <t>Governor</t>
  </si>
  <si>
    <t>Average Daily Membership Adjustment</t>
  </si>
  <si>
    <t>Average Salary Adjustment</t>
  </si>
  <si>
    <t>SPSF Adjustments</t>
  </si>
  <si>
    <t>Dept of Public Instruction</t>
  </si>
  <si>
    <t>DPI Adjustments</t>
  </si>
  <si>
    <t>Education Support Organizations</t>
  </si>
  <si>
    <t>ESO Adjustments</t>
  </si>
  <si>
    <t>Total Expansion/Reduction</t>
  </si>
  <si>
    <t>Total  Requirements</t>
  </si>
  <si>
    <t>Ending Appropriated Budget</t>
  </si>
  <si>
    <t>Health Benefit</t>
  </si>
  <si>
    <t>House</t>
  </si>
  <si>
    <t>R</t>
  </si>
  <si>
    <t>R= Recurring/ NR= Nonrecurring</t>
  </si>
  <si>
    <t>State Public School Fund - Expansion</t>
  </si>
  <si>
    <t>State Public School Fund - Continuation</t>
  </si>
  <si>
    <t>NR</t>
  </si>
  <si>
    <t>Salary Increase</t>
  </si>
  <si>
    <t>Conference</t>
  </si>
  <si>
    <t>Beginning Appropriated Budget (Base)</t>
  </si>
  <si>
    <t>Retirement Rate</t>
  </si>
  <si>
    <t>FINAL</t>
  </si>
  <si>
    <t>Reserve for Salaries &amp; Benefits</t>
  </si>
  <si>
    <t>Reserves for Salary and Benefit Adjustments</t>
  </si>
  <si>
    <t>Senate</t>
  </si>
  <si>
    <t>Non certified and central office</t>
  </si>
  <si>
    <t>Retirement - LEA</t>
  </si>
  <si>
    <t>Retirement DPI</t>
  </si>
  <si>
    <t>Health DPI</t>
  </si>
  <si>
    <t>Health LEA</t>
  </si>
  <si>
    <t>Salary and Benefits</t>
  </si>
  <si>
    <t xml:space="preserve">Governors Proposed Teacher and Instructional Support Compensation </t>
  </si>
  <si>
    <t>Increase to Salary Schedule</t>
  </si>
  <si>
    <t>Years</t>
  </si>
  <si>
    <t>increase with Step</t>
  </si>
  <si>
    <t>Teachers and Instructional Support</t>
  </si>
  <si>
    <t>School Based Administrators</t>
  </si>
  <si>
    <t>% increase with Step</t>
  </si>
  <si>
    <t xml:space="preserve">    Educators Teachers-salary increase</t>
  </si>
  <si>
    <t>Total Expansion + Salary &amp; Benefits Requirements</t>
  </si>
  <si>
    <t xml:space="preserve">Other items affecting the K-12 Education </t>
  </si>
  <si>
    <t>In UNC Budget</t>
  </si>
  <si>
    <t xml:space="preserve">House Proposed Teacher and Instructional Support Compensation </t>
  </si>
  <si>
    <t>DPI Personnel-Sal Increase</t>
  </si>
  <si>
    <t>Increase</t>
  </si>
  <si>
    <t>2017-18 Proposed Salary Schedule</t>
  </si>
  <si>
    <t>Current</t>
  </si>
  <si>
    <t>Governor Proposal</t>
  </si>
  <si>
    <t>House Proposal</t>
  </si>
  <si>
    <t>Senate Proposal</t>
  </si>
  <si>
    <t>Bonuses:</t>
  </si>
  <si>
    <t>Comparison of Proposed Teacher and Instructional Support Salary Schedules</t>
  </si>
  <si>
    <t>Residential Schools</t>
  </si>
  <si>
    <t>Governors School</t>
  </si>
  <si>
    <t xml:space="preserve">Average increase </t>
  </si>
  <si>
    <t>2017-2018 Current "A" Salary Schedule</t>
  </si>
  <si>
    <t>2018-19 Proposed Salary Schedule</t>
  </si>
  <si>
    <t>2017-18</t>
  </si>
  <si>
    <t>2016-17 Current "A" Salary Schedule</t>
  </si>
  <si>
    <t>2017-18 Proposed Bonus(1)</t>
  </si>
  <si>
    <t>Assistant Principals</t>
  </si>
  <si>
    <t xml:space="preserve">    Master's Pay for Teachers</t>
  </si>
  <si>
    <t>Cooperative Innovative HS</t>
  </si>
  <si>
    <t xml:space="preserve">     NBPTS Funding</t>
  </si>
  <si>
    <t xml:space="preserve">    "Grow Your Own" Teacher Cadet Program</t>
  </si>
  <si>
    <t>Strengthening the Educator Workforce:</t>
  </si>
  <si>
    <t>Opportunity Scholarship Program</t>
  </si>
  <si>
    <t>Transportation Fuel adj</t>
  </si>
  <si>
    <t xml:space="preserve">Receipts supported </t>
  </si>
  <si>
    <t>Lab Schools</t>
  </si>
  <si>
    <t>College Advising Corps</t>
  </si>
  <si>
    <t>Total Change Receipts Support</t>
  </si>
  <si>
    <t>State Board of Education/   Superintendent</t>
  </si>
  <si>
    <t>Cybersecurity</t>
  </si>
  <si>
    <t>Higher of 1% or $500</t>
  </si>
  <si>
    <t>Step+</t>
  </si>
  <si>
    <t>Capital Grants from lottery receipts</t>
  </si>
  <si>
    <t>Principals</t>
  </si>
  <si>
    <t>Effective January 1, 2020</t>
  </si>
  <si>
    <t>2018-19 until 12/31/2018 Current "A" Salary Schedule</t>
  </si>
  <si>
    <t>Step increase</t>
  </si>
  <si>
    <t>Total increase with step</t>
  </si>
  <si>
    <t>Charter School Data Management</t>
  </si>
  <si>
    <t xml:space="preserve">   School-Based Administrators-Asst Principals &amp; Principals</t>
  </si>
  <si>
    <t>School Bus Replacement</t>
  </si>
  <si>
    <t xml:space="preserve">Sales and Use Tax </t>
  </si>
  <si>
    <t>Effective July 1, 2019</t>
  </si>
  <si>
    <r>
      <rPr>
        <b/>
        <sz val="11"/>
        <color rgb="FFFF0000"/>
        <rFont val="Calibri"/>
        <family val="2"/>
        <scheme val="minor"/>
      </rPr>
      <t>1/1/2020</t>
    </r>
    <r>
      <rPr>
        <b/>
        <sz val="11"/>
        <color theme="1"/>
        <rFont val="Calibri"/>
        <family val="2"/>
        <scheme val="minor"/>
      </rPr>
      <t xml:space="preserve"> Proposed Salary Schedule</t>
    </r>
  </si>
  <si>
    <t>Bonus</t>
  </si>
  <si>
    <t>% increase incl Bonus</t>
  </si>
  <si>
    <t xml:space="preserve">ADM </t>
  </si>
  <si>
    <t>Base</t>
  </si>
  <si>
    <t>Met Growth</t>
  </si>
  <si>
    <t>Exceeded Growth</t>
  </si>
  <si>
    <t>401-700</t>
  </si>
  <si>
    <t>701-1,000</t>
  </si>
  <si>
    <t>1,001-1,600</t>
  </si>
  <si>
    <t>1,601</t>
  </si>
  <si>
    <t>0-200</t>
  </si>
  <si>
    <t>201-400</t>
  </si>
  <si>
    <t>Top 5%</t>
  </si>
  <si>
    <t>Top 10%</t>
  </si>
  <si>
    <t>Top 15%</t>
  </si>
  <si>
    <t>Top 20%</t>
  </si>
  <si>
    <t>Top 50%</t>
  </si>
  <si>
    <t>SENATE</t>
  </si>
  <si>
    <t>Based on  size of school and performance</t>
  </si>
  <si>
    <t>NA</t>
  </si>
  <si>
    <t>Other</t>
  </si>
  <si>
    <t>Step +</t>
  </si>
  <si>
    <t xml:space="preserve">Veteran Teacher retention Bonus $500 15-24years/$1,000 25 years+ </t>
  </si>
  <si>
    <t>Ties schedule to teacher schedule + additional for size of school and performance</t>
  </si>
  <si>
    <t>Average increase excl bonus</t>
  </si>
  <si>
    <t>Teacher A + 20%</t>
  </si>
  <si>
    <t>Teacher A + 19%</t>
  </si>
  <si>
    <t>1% or $500 (higher of)</t>
  </si>
  <si>
    <t>Reinstates Masters 10% differential</t>
  </si>
  <si>
    <t>All increases effective July 1, 2019</t>
  </si>
  <si>
    <t>Average increase</t>
  </si>
  <si>
    <t>eliminates double bonus for D/F</t>
  </si>
  <si>
    <t>Salary</t>
  </si>
  <si>
    <t>Teacher recruitment bonus Small County up to $2,000</t>
  </si>
  <si>
    <t xml:space="preserve">1% </t>
  </si>
  <si>
    <t>(other state employees 2.5%)</t>
  </si>
  <si>
    <r>
      <rPr>
        <b/>
        <sz val="11"/>
        <color rgb="FFFF0000"/>
        <rFont val="Calibri"/>
        <family val="2"/>
        <scheme val="minor"/>
      </rPr>
      <t>7/1/2019</t>
    </r>
    <r>
      <rPr>
        <b/>
        <sz val="11"/>
        <color theme="1"/>
        <rFont val="Calibri"/>
        <family val="2"/>
        <scheme val="minor"/>
      </rPr>
      <t xml:space="preserve"> Proposed Salary Schedule</t>
    </r>
  </si>
  <si>
    <t>BONUS</t>
  </si>
  <si>
    <t>PRINCIPALS</t>
  </si>
  <si>
    <t>Modifies pay levels for school size and adds a pay level for schools with more than 1,600 ADM</t>
  </si>
  <si>
    <t>Eliminate advanced and doc differential</t>
  </si>
  <si>
    <t>Moves school counselors to the psychologist schedule</t>
  </si>
  <si>
    <t>Proposed Teacher and Instructional Support Schedules</t>
  </si>
  <si>
    <t xml:space="preserve">HOUSE  - Proposed Teacher and Instructional Support Compensation </t>
  </si>
  <si>
    <t xml:space="preserve">SENATE -  Proposed Teacher and Instructional Support Compensation </t>
  </si>
  <si>
    <t>2019-2020</t>
  </si>
  <si>
    <t xml:space="preserve">Other </t>
  </si>
  <si>
    <t>$30,000 supplement for principals who are paid on the exceeded growth column who are employed at a qualifying low performing school</t>
  </si>
  <si>
    <t>Sect.38. - 21 5 days bonus annual leave</t>
  </si>
  <si>
    <t>Sect. 38.25 Rehire retired teachers for high needs schools and STEM</t>
  </si>
  <si>
    <t>Adds a pay level for schools with more than 1,600 ADM</t>
  </si>
  <si>
    <t xml:space="preserve">CONFERENCE  - Proposed Teacher and Instructional Support Compensation </t>
  </si>
  <si>
    <t>CONFERENCE</t>
  </si>
  <si>
    <t>Veteran Teacher retention Bonus $500 25+years</t>
  </si>
  <si>
    <t>Instructional Support Allotment</t>
  </si>
  <si>
    <t>money rpt</t>
  </si>
  <si>
    <t>Provide counselors $80 per month supplement</t>
  </si>
  <si>
    <t>School Technology</t>
  </si>
  <si>
    <t>School Bus Routing System</t>
  </si>
  <si>
    <t>Driver Education Strategic Plan</t>
  </si>
  <si>
    <t>School Psychologist interns</t>
  </si>
  <si>
    <t>Student survey</t>
  </si>
  <si>
    <t>Student Mental Health 1st aid training (3FTE)</t>
  </si>
  <si>
    <t>Youth Risk Behavior Survey</t>
  </si>
  <si>
    <t>Exceptional Children</t>
  </si>
  <si>
    <t>Residential Schools-Braille update</t>
  </si>
  <si>
    <t>Office of Equity Affairs</t>
  </si>
  <si>
    <t>TeachNC Administrator</t>
  </si>
  <si>
    <t>Educator and Recruitment Data visualization 1 FTE</t>
  </si>
  <si>
    <t>Computer Science Prof Dev</t>
  </si>
  <si>
    <t>Economics &amp; Financial Literacy PD</t>
  </si>
  <si>
    <t>Career Readiness Assessment</t>
  </si>
  <si>
    <t>Various Personnel 20 FTE</t>
  </si>
  <si>
    <t xml:space="preserve">Education Building and security </t>
  </si>
  <si>
    <t>Other DPI</t>
  </si>
  <si>
    <t>DPI salary reserve</t>
  </si>
  <si>
    <t>NBPTS cost of certification in 2023 $1.9m</t>
  </si>
  <si>
    <t>Rowan Salisbury Renewal System Eval</t>
  </si>
  <si>
    <t>Career and College Ready Graduates</t>
  </si>
  <si>
    <t>Accountability Testing</t>
  </si>
  <si>
    <t>Advanced Data Analytics (1 FTE)</t>
  </si>
  <si>
    <t>DIT subscription rate increase</t>
  </si>
  <si>
    <t>Capital Proj Mgmt (2 FTE)</t>
  </si>
  <si>
    <t xml:space="preserve">Limited English Proficient </t>
  </si>
  <si>
    <t>DSSF</t>
  </si>
  <si>
    <t>Low Wealth</t>
  </si>
  <si>
    <t>Community Schools Grant</t>
  </si>
  <si>
    <t>School Nutrition Reduced Price Meals-student co pay (Gov-$3.9m 2023)</t>
  </si>
  <si>
    <t>Pyramid Social emotional Learning Pilot PreK/K</t>
  </si>
  <si>
    <t>NCAAT</t>
  </si>
  <si>
    <t>Teacher Assistants</t>
  </si>
  <si>
    <t>PEPSC (2FTE)</t>
  </si>
  <si>
    <t>CTE Credential and Performance Data collection</t>
  </si>
  <si>
    <t xml:space="preserve">     Recruitment of teachers in LW &amp; high needs districts</t>
  </si>
  <si>
    <t xml:space="preserve">     Advanced Teaching Roles</t>
  </si>
  <si>
    <t>Study to improve recruitment and retention</t>
  </si>
  <si>
    <t>Career development coordinator (1 FTE)</t>
  </si>
  <si>
    <t>Study on dual credit and barriers</t>
  </si>
  <si>
    <t>Credentials and Certifications for students</t>
  </si>
  <si>
    <t>NCVPS formula change</t>
  </si>
  <si>
    <t>School &amp; District Assistance and Transf (180 FTE)</t>
  </si>
  <si>
    <t>Online Teacher Recruitment Tool TeachNC + 1FTE</t>
  </si>
  <si>
    <t xml:space="preserve">    Support of Educators of Color</t>
  </si>
  <si>
    <t xml:space="preserve">    Educators Teachers-Bonus</t>
  </si>
  <si>
    <t xml:space="preserve">   Non-Certified and Central Office Staff Bonus</t>
  </si>
  <si>
    <t>SBA Bonus</t>
  </si>
  <si>
    <t>Summary of Salary and Benefits - Proposed 2021-22</t>
  </si>
  <si>
    <t>2020-21 Current "A" Salary Schedule</t>
  </si>
  <si>
    <t xml:space="preserve">HOUSE </t>
  </si>
  <si>
    <t>Effective July 1, 2021</t>
  </si>
  <si>
    <t>7/1/2021 Proposed Salary Schedule</t>
  </si>
  <si>
    <t>Summary of School Based Administrator pay Proposals for 2020-21</t>
  </si>
  <si>
    <t>Effective 7/1/2021</t>
  </si>
  <si>
    <t>Competency Based Education Platform, incl PD</t>
  </si>
  <si>
    <t xml:space="preserve">   New Teacher Support</t>
  </si>
  <si>
    <t>Professional Dev. for Teachers &amp; School Leaders Allotment</t>
  </si>
  <si>
    <t>Turnaround principal training</t>
  </si>
  <si>
    <t>NC VPS Observation tool</t>
  </si>
  <si>
    <t>(1)</t>
  </si>
  <si>
    <t>notes</t>
  </si>
  <si>
    <t>note (1)</t>
  </si>
  <si>
    <t>(2)</t>
  </si>
  <si>
    <t>Customarily, SBE &amp; Superintendent requests do not include salary recommendations</t>
  </si>
  <si>
    <t>Computer Science Division</t>
  </si>
  <si>
    <t>School Psychologist pay increase/NBPTS</t>
  </si>
  <si>
    <t xml:space="preserve">   Recruitment Coordinator and bonus program</t>
  </si>
  <si>
    <t>Alt. principal recruitment models</t>
  </si>
  <si>
    <t>Rate includes 2% COLA and 2% onetime bonus for retirees</t>
  </si>
  <si>
    <t>Teacher Working Conditions Survey</t>
  </si>
  <si>
    <t xml:space="preserve">   Non-Certified and Central office</t>
  </si>
  <si>
    <t>Science of Reading Training, incl stipend (Gov $4m 2023)</t>
  </si>
  <si>
    <t>K-12 ADM Contingency Reserve</t>
  </si>
  <si>
    <t>EC Contingency Reserve</t>
  </si>
  <si>
    <t>School Pyschologist Allotment</t>
  </si>
  <si>
    <t>Transportation Reserve for Homeless</t>
  </si>
  <si>
    <t>Minimum per hour ($15 gov) ($13 Senate)</t>
  </si>
  <si>
    <t>Small County Recruitment bonus</t>
  </si>
  <si>
    <t xml:space="preserve"> Bonus LEA</t>
  </si>
  <si>
    <t>DPI bonus</t>
  </si>
  <si>
    <t>School Safety Grants</t>
  </si>
  <si>
    <t>DIT subscription rate increase remove from Base Budget</t>
  </si>
  <si>
    <t>Early Grade Literacy</t>
  </si>
  <si>
    <t>IT Sibscription Support</t>
  </si>
  <si>
    <t>ISD Administration</t>
  </si>
  <si>
    <t>Innovation Zone Grants</t>
  </si>
  <si>
    <t>TA to Teacher</t>
  </si>
  <si>
    <t>NCMAKids Program</t>
  </si>
  <si>
    <t>Feminine Hygiene Product Grant</t>
  </si>
  <si>
    <t>Muddy Sneakers</t>
  </si>
  <si>
    <t>Masonboro Island Explorer</t>
  </si>
  <si>
    <t>Senate - Receipt Supported Funding</t>
  </si>
  <si>
    <t xml:space="preserve">Indian Gaming </t>
  </si>
  <si>
    <t>Fines and Forfeitures</t>
  </si>
  <si>
    <t>Sales and Use Tax</t>
  </si>
  <si>
    <t>Textbook digital res</t>
  </si>
  <si>
    <t>SPSF</t>
  </si>
  <si>
    <t>Transportation</t>
  </si>
  <si>
    <t>Lottery</t>
  </si>
  <si>
    <t>Noninstructional Support</t>
  </si>
  <si>
    <t>Updated 6/22/21</t>
  </si>
  <si>
    <t>Internal audit (2 FTE)</t>
  </si>
  <si>
    <t>Connectivity/Erate (Gov $5.15m in 2023)</t>
  </si>
  <si>
    <t>2018-19 until 2020-21 Current "A" Salary Schedule</t>
  </si>
  <si>
    <r>
      <rPr>
        <b/>
        <sz val="11"/>
        <color indexed="10"/>
        <rFont val="Calibri"/>
        <family val="2"/>
      </rPr>
      <t>7/1/2021</t>
    </r>
    <r>
      <rPr>
        <b/>
        <sz val="11"/>
        <color indexed="8"/>
        <rFont val="Calibri"/>
        <family val="2"/>
      </rPr>
      <t xml:space="preserve"> Proposed Salary Schedule</t>
    </r>
  </si>
  <si>
    <t xml:space="preserve">SENATE SB105 (v1)  -  Proposed Teacher and Instructional Support Compensation </t>
  </si>
  <si>
    <t xml:space="preserve">Current 2020-21 </t>
  </si>
  <si>
    <t>Summary of School Based Administrator pay Proposals for 2021-2022</t>
  </si>
  <si>
    <t>Intent for 2022-23</t>
  </si>
  <si>
    <t>Proposed 2021-22</t>
  </si>
  <si>
    <t xml:space="preserve">ADM determined </t>
  </si>
  <si>
    <t>July 1 to December 2021</t>
  </si>
  <si>
    <t>FY2020</t>
  </si>
  <si>
    <t>December 30 to June 30 2022</t>
  </si>
  <si>
    <t>FY2022</t>
  </si>
  <si>
    <t>Growth</t>
  </si>
  <si>
    <t>3 years up to 2019</t>
  </si>
  <si>
    <t>3 years up to 2021</t>
  </si>
  <si>
    <t>$1,800 lump sum to those emploued as of October 1, 2021</t>
  </si>
  <si>
    <t>Summary of Salary and Benefits - Proposed 2019-2020</t>
  </si>
  <si>
    <t>No performance bonus</t>
  </si>
  <si>
    <t xml:space="preserve">$1,800 Lump sum </t>
  </si>
  <si>
    <t>Greater of 1.5% or the amount to get the hourly rate to $13 per hour</t>
  </si>
  <si>
    <t>Senate(3)</t>
  </si>
  <si>
    <t>(3)</t>
  </si>
  <si>
    <t>Items related to ESSER III are not included, Refer to the ESSER document for details of Section 7.27</t>
  </si>
  <si>
    <t xml:space="preserve">State Fiscal Recovery Fund </t>
  </si>
  <si>
    <t xml:space="preserve">Indirect Cost </t>
  </si>
  <si>
    <t>School Business Systems - from IT Reserve</t>
  </si>
  <si>
    <t>Driver Education</t>
  </si>
  <si>
    <t>FY 2021-22 Budget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</si>
</sst>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General_)"/>
    <numFmt numFmtId="168" formatCode="&quot;$&quot;#,##0.000_);[Red]\(&quot;$&quot;#,##0.00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.5"/>
      <name val="Arial"/>
      <family val="2"/>
    </font>
    <font>
      <b/>
      <sz val="9.5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.5"/>
      <name val="Arial"/>
      <family val="2"/>
    </font>
    <font>
      <sz val="11"/>
      <name val="Arial Rounded MT Bold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6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sz val="10"/>
      <name val="Courier"/>
    </font>
    <font>
      <sz val="18"/>
      <name val="Arial"/>
      <family val="2"/>
    </font>
    <font>
      <sz val="1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4" fillId="0" borderId="0"/>
    <xf numFmtId="9" fontId="6" fillId="0" borderId="0" applyFont="0" applyFill="0" applyBorder="0" applyAlignment="0" applyProtection="0"/>
    <xf numFmtId="167" fontId="30" fillId="0" borderId="0"/>
    <xf numFmtId="0" fontId="4" fillId="0" borderId="0"/>
    <xf numFmtId="0" fontId="3" fillId="0" borderId="0"/>
    <xf numFmtId="0" fontId="6" fillId="0" borderId="0"/>
    <xf numFmtId="0" fontId="2" fillId="0" borderId="0"/>
    <xf numFmtId="9" fontId="37" fillId="0" borderId="0" applyFont="0" applyFill="0" applyBorder="0" applyAlignment="0" applyProtection="0"/>
  </cellStyleXfs>
  <cellXfs count="561">
    <xf numFmtId="0" fontId="0" fillId="0" borderId="0" xfId="0"/>
    <xf numFmtId="0" fontId="14" fillId="0" borderId="0" xfId="0" applyFont="1" applyFill="1" applyBorder="1" applyAlignment="1">
      <alignment horizontal="center"/>
    </xf>
    <xf numFmtId="0" fontId="11" fillId="0" borderId="3" xfId="0" applyFont="1" applyFill="1" applyBorder="1"/>
    <xf numFmtId="164" fontId="9" fillId="0" borderId="0" xfId="1" applyNumberFormat="1" applyFont="1" applyFill="1" applyBorder="1"/>
    <xf numFmtId="0" fontId="11" fillId="0" borderId="0" xfId="0" applyFont="1" applyFill="1" applyBorder="1"/>
    <xf numFmtId="0" fontId="13" fillId="0" borderId="4" xfId="0" applyFont="1" applyFill="1" applyBorder="1" applyAlignment="1">
      <alignment horizontal="center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3" fillId="0" borderId="4" xfId="0" applyFont="1" applyFill="1" applyBorder="1" applyAlignment="1">
      <alignment horizontal="center" wrapText="1"/>
    </xf>
    <xf numFmtId="0" fontId="11" fillId="0" borderId="5" xfId="0" applyFont="1" applyFill="1" applyBorder="1"/>
    <xf numFmtId="164" fontId="9" fillId="0" borderId="3" xfId="1" applyNumberFormat="1" applyFont="1" applyFill="1" applyBorder="1"/>
    <xf numFmtId="0" fontId="10" fillId="0" borderId="0" xfId="0" applyFont="1" applyFill="1" applyBorder="1" applyAlignment="1">
      <alignment horizontal="right"/>
    </xf>
    <xf numFmtId="164" fontId="9" fillId="0" borderId="6" xfId="1" applyNumberFormat="1" applyFont="1" applyFill="1" applyBorder="1"/>
    <xf numFmtId="0" fontId="11" fillId="0" borderId="0" xfId="0" applyFont="1" applyFill="1" applyBorder="1" applyAlignment="1">
      <alignment horizontal="left"/>
    </xf>
    <xf numFmtId="164" fontId="9" fillId="0" borderId="7" xfId="1" applyNumberFormat="1" applyFont="1" applyFill="1" applyBorder="1"/>
    <xf numFmtId="164" fontId="9" fillId="0" borderId="8" xfId="1" applyNumberFormat="1" applyFont="1" applyFill="1" applyBorder="1"/>
    <xf numFmtId="0" fontId="11" fillId="0" borderId="9" xfId="0" applyFont="1" applyFill="1" applyBorder="1"/>
    <xf numFmtId="0" fontId="15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165" fontId="9" fillId="0" borderId="11" xfId="2" applyNumberFormat="1" applyFont="1" applyFill="1" applyBorder="1"/>
    <xf numFmtId="0" fontId="11" fillId="0" borderId="0" xfId="0" applyFont="1" applyFill="1"/>
    <xf numFmtId="0" fontId="9" fillId="0" borderId="0" xfId="0" applyFont="1" applyFill="1"/>
    <xf numFmtId="164" fontId="9" fillId="0" borderId="0" xfId="1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wrapText="1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Fill="1" applyAlignment="1">
      <alignment horizontal="right" wrapText="1"/>
    </xf>
    <xf numFmtId="164" fontId="17" fillId="0" borderId="0" xfId="1" applyNumberFormat="1" applyFont="1" applyFill="1" applyBorder="1"/>
    <xf numFmtId="0" fontId="7" fillId="0" borderId="0" xfId="0" applyFont="1" applyFill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9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5" fontId="12" fillId="0" borderId="12" xfId="2" applyNumberFormat="1" applyFont="1" applyFill="1" applyBorder="1"/>
    <xf numFmtId="164" fontId="9" fillId="0" borderId="0" xfId="1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left" wrapText="1"/>
    </xf>
    <xf numFmtId="0" fontId="20" fillId="0" borderId="0" xfId="0" applyFont="1"/>
    <xf numFmtId="0" fontId="11" fillId="0" borderId="0" xfId="0" applyFont="1" applyFill="1" applyBorder="1" applyAlignment="1">
      <alignment horizontal="center"/>
    </xf>
    <xf numFmtId="49" fontId="11" fillId="0" borderId="5" xfId="1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9" fillId="0" borderId="0" xfId="0" applyFont="1" applyFill="1" applyAlignment="1">
      <alignment horizontal="right" vertical="center" wrapText="1"/>
    </xf>
    <xf numFmtId="165" fontId="9" fillId="0" borderId="16" xfId="2" applyNumberFormat="1" applyFont="1" applyFill="1" applyBorder="1" applyAlignment="1">
      <alignment horizontal="right" wrapText="1"/>
    </xf>
    <xf numFmtId="10" fontId="9" fillId="0" borderId="15" xfId="4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left"/>
    </xf>
    <xf numFmtId="0" fontId="21" fillId="0" borderId="0" xfId="0" applyFont="1" applyFill="1"/>
    <xf numFmtId="0" fontId="21" fillId="0" borderId="17" xfId="0" applyFont="1" applyBorder="1" applyAlignment="1">
      <alignment horizontal="center"/>
    </xf>
    <xf numFmtId="0" fontId="21" fillId="0" borderId="0" xfId="0" applyFont="1"/>
    <xf numFmtId="0" fontId="20" fillId="0" borderId="0" xfId="0" applyFont="1" applyAlignment="1">
      <alignment vertical="top"/>
    </xf>
    <xf numFmtId="0" fontId="0" fillId="0" borderId="10" xfId="0" applyBorder="1"/>
    <xf numFmtId="0" fontId="11" fillId="0" borderId="19" xfId="0" applyFont="1" applyFill="1" applyBorder="1"/>
    <xf numFmtId="164" fontId="9" fillId="0" borderId="19" xfId="1" applyNumberFormat="1" applyFont="1" applyFill="1" applyBorder="1"/>
    <xf numFmtId="0" fontId="0" fillId="0" borderId="19" xfId="0" applyBorder="1"/>
    <xf numFmtId="0" fontId="0" fillId="0" borderId="0" xfId="0" applyBorder="1"/>
    <xf numFmtId="164" fontId="9" fillId="0" borderId="20" xfId="1" applyNumberFormat="1" applyFont="1" applyFill="1" applyBorder="1"/>
    <xf numFmtId="0" fontId="0" fillId="0" borderId="0" xfId="0" applyFill="1"/>
    <xf numFmtId="164" fontId="0" fillId="0" borderId="0" xfId="0" applyNumberFormat="1"/>
    <xf numFmtId="0" fontId="22" fillId="0" borderId="0" xfId="0" applyFont="1" applyFill="1" applyAlignment="1">
      <alignment horizontal="left" wrapText="1"/>
    </xf>
    <xf numFmtId="0" fontId="6" fillId="0" borderId="0" xfId="0" applyFont="1"/>
    <xf numFmtId="164" fontId="6" fillId="0" borderId="21" xfId="1" applyNumberFormat="1" applyFont="1" applyFill="1" applyBorder="1"/>
    <xf numFmtId="164" fontId="6" fillId="0" borderId="23" xfId="1" applyNumberFormat="1" applyFont="1" applyFill="1" applyBorder="1"/>
    <xf numFmtId="0" fontId="6" fillId="0" borderId="0" xfId="0" applyFont="1" applyBorder="1"/>
    <xf numFmtId="0" fontId="9" fillId="0" borderId="0" xfId="0" applyFont="1" applyFill="1" applyBorder="1"/>
    <xf numFmtId="164" fontId="11" fillId="0" borderId="0" xfId="1" applyNumberFormat="1" applyFont="1" applyFill="1" applyBorder="1"/>
    <xf numFmtId="164" fontId="6" fillId="0" borderId="25" xfId="1" applyNumberFormat="1" applyFont="1" applyFill="1" applyBorder="1"/>
    <xf numFmtId="164" fontId="6" fillId="0" borderId="20" xfId="1" applyNumberFormat="1" applyFont="1" applyFill="1" applyBorder="1"/>
    <xf numFmtId="0" fontId="18" fillId="0" borderId="0" xfId="0" applyFont="1" applyFill="1" applyBorder="1" applyAlignment="1">
      <alignment horizontal="center" wrapText="1"/>
    </xf>
    <xf numFmtId="0" fontId="6" fillId="0" borderId="26" xfId="0" applyFont="1" applyFill="1" applyBorder="1"/>
    <xf numFmtId="0" fontId="21" fillId="0" borderId="0" xfId="0" applyFont="1" applyFill="1" applyBorder="1" applyAlignment="1">
      <alignment horizontal="center"/>
    </xf>
    <xf numFmtId="164" fontId="26" fillId="0" borderId="21" xfId="1" applyNumberFormat="1" applyFont="1" applyFill="1" applyBorder="1"/>
    <xf numFmtId="0" fontId="11" fillId="0" borderId="33" xfId="0" applyFont="1" applyFill="1" applyBorder="1"/>
    <xf numFmtId="164" fontId="26" fillId="0" borderId="25" xfId="1" applyNumberFormat="1" applyFont="1" applyFill="1" applyBorder="1"/>
    <xf numFmtId="0" fontId="11" fillId="0" borderId="29" xfId="0" applyFont="1" applyFill="1" applyBorder="1"/>
    <xf numFmtId="164" fontId="9" fillId="0" borderId="34" xfId="1" applyNumberFormat="1" applyFont="1" applyFill="1" applyBorder="1"/>
    <xf numFmtId="49" fontId="11" fillId="0" borderId="0" xfId="1" applyNumberFormat="1" applyFont="1" applyFill="1" applyBorder="1"/>
    <xf numFmtId="0" fontId="11" fillId="0" borderId="30" xfId="0" applyFont="1" applyFill="1" applyBorder="1"/>
    <xf numFmtId="0" fontId="14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10" fillId="0" borderId="9" xfId="0" applyFont="1" applyFill="1" applyBorder="1"/>
    <xf numFmtId="0" fontId="6" fillId="0" borderId="16" xfId="0" applyFont="1" applyFill="1" applyBorder="1"/>
    <xf numFmtId="0" fontId="6" fillId="0" borderId="17" xfId="0" applyFont="1" applyFill="1" applyBorder="1"/>
    <xf numFmtId="0" fontId="6" fillId="0" borderId="26" xfId="0" applyFont="1" applyFill="1" applyBorder="1" applyAlignment="1">
      <alignment horizontal="left" wrapText="1"/>
    </xf>
    <xf numFmtId="0" fontId="9" fillId="0" borderId="17" xfId="0" applyFont="1" applyFill="1" applyBorder="1" applyAlignment="1">
      <alignment horizontal="right"/>
    </xf>
    <xf numFmtId="0" fontId="9" fillId="0" borderId="16" xfId="0" applyFont="1" applyFill="1" applyBorder="1" applyAlignment="1">
      <alignment horizontal="right"/>
    </xf>
    <xf numFmtId="0" fontId="13" fillId="0" borderId="19" xfId="0" applyFont="1" applyFill="1" applyBorder="1" applyAlignment="1">
      <alignment horizontal="center"/>
    </xf>
    <xf numFmtId="0" fontId="11" fillId="0" borderId="7" xfId="0" applyFont="1" applyFill="1" applyBorder="1"/>
    <xf numFmtId="164" fontId="6" fillId="0" borderId="23" xfId="1" applyNumberFormat="1" applyFont="1" applyFill="1" applyBorder="1" applyAlignment="1">
      <alignment horizontal="center"/>
    </xf>
    <xf numFmtId="164" fontId="6" fillId="0" borderId="20" xfId="1" applyNumberFormat="1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right"/>
    </xf>
    <xf numFmtId="0" fontId="11" fillId="0" borderId="38" xfId="0" applyFont="1" applyFill="1" applyBorder="1"/>
    <xf numFmtId="6" fontId="0" fillId="0" borderId="0" xfId="0" applyNumberFormat="1"/>
    <xf numFmtId="166" fontId="0" fillId="0" borderId="0" xfId="4" applyNumberFormat="1" applyFont="1"/>
    <xf numFmtId="165" fontId="0" fillId="0" borderId="0" xfId="2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164" fontId="6" fillId="0" borderId="42" xfId="1" applyNumberFormat="1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165" fontId="6" fillId="0" borderId="0" xfId="2" applyNumberFormat="1" applyFont="1"/>
    <xf numFmtId="0" fontId="9" fillId="0" borderId="0" xfId="0" applyFont="1" applyAlignment="1">
      <alignment horizontal="left" vertical="center"/>
    </xf>
    <xf numFmtId="6" fontId="0" fillId="0" borderId="0" xfId="0" applyNumberFormat="1" applyAlignment="1">
      <alignment horizontal="left" vertical="center"/>
    </xf>
    <xf numFmtId="166" fontId="0" fillId="0" borderId="0" xfId="4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10" fontId="0" fillId="0" borderId="0" xfId="0" applyNumberFormat="1"/>
    <xf numFmtId="9" fontId="0" fillId="0" borderId="0" xfId="0" applyNumberFormat="1"/>
    <xf numFmtId="164" fontId="6" fillId="0" borderId="15" xfId="1" applyNumberFormat="1" applyFont="1" applyFill="1" applyBorder="1"/>
    <xf numFmtId="164" fontId="6" fillId="0" borderId="43" xfId="1" applyNumberFormat="1" applyFont="1" applyFill="1" applyBorder="1"/>
    <xf numFmtId="49" fontId="6" fillId="0" borderId="0" xfId="0" applyNumberFormat="1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/>
    </xf>
    <xf numFmtId="0" fontId="19" fillId="0" borderId="0" xfId="0" applyFont="1" applyBorder="1"/>
    <xf numFmtId="0" fontId="6" fillId="0" borderId="15" xfId="0" applyFont="1" applyFill="1" applyBorder="1" applyAlignment="1">
      <alignment horizontal="left"/>
    </xf>
    <xf numFmtId="0" fontId="6" fillId="0" borderId="43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25" fillId="2" borderId="4" xfId="3" applyFont="1" applyFill="1" applyBorder="1" applyAlignment="1">
      <alignment wrapText="1"/>
    </xf>
    <xf numFmtId="0" fontId="24" fillId="0" borderId="21" xfId="3" applyBorder="1" applyAlignment="1">
      <alignment horizontal="center" vertical="center"/>
    </xf>
    <xf numFmtId="6" fontId="24" fillId="0" borderId="14" xfId="3" applyNumberFormat="1" applyBorder="1"/>
    <xf numFmtId="6" fontId="24" fillId="0" borderId="14" xfId="3" applyNumberFormat="1" applyFill="1" applyBorder="1"/>
    <xf numFmtId="0" fontId="24" fillId="0" borderId="23" xfId="3" applyBorder="1" applyAlignment="1">
      <alignment horizontal="center" vertical="center"/>
    </xf>
    <xf numFmtId="6" fontId="24" fillId="0" borderId="1" xfId="3" applyNumberFormat="1" applyBorder="1"/>
    <xf numFmtId="6" fontId="24" fillId="0" borderId="1" xfId="3" applyNumberFormat="1" applyFill="1" applyBorder="1"/>
    <xf numFmtId="166" fontId="24" fillId="0" borderId="1" xfId="4" applyNumberFormat="1" applyFont="1" applyFill="1" applyBorder="1"/>
    <xf numFmtId="6" fontId="24" fillId="0" borderId="29" xfId="3" applyNumberFormat="1" applyBorder="1"/>
    <xf numFmtId="0" fontId="24" fillId="0" borderId="20" xfId="3" applyBorder="1" applyAlignment="1">
      <alignment horizontal="center" vertical="center"/>
    </xf>
    <xf numFmtId="6" fontId="24" fillId="0" borderId="13" xfId="3" applyNumberFormat="1" applyBorder="1"/>
    <xf numFmtId="6" fontId="24" fillId="0" borderId="13" xfId="3" applyNumberFormat="1" applyFill="1" applyBorder="1"/>
    <xf numFmtId="166" fontId="24" fillId="0" borderId="13" xfId="4" applyNumberFormat="1" applyFont="1" applyFill="1" applyBorder="1"/>
    <xf numFmtId="6" fontId="24" fillId="0" borderId="30" xfId="3" applyNumberFormat="1" applyBorder="1"/>
    <xf numFmtId="164" fontId="27" fillId="0" borderId="4" xfId="1" applyNumberFormat="1" applyFont="1" applyFill="1" applyBorder="1"/>
    <xf numFmtId="164" fontId="9" fillId="0" borderId="0" xfId="1" applyNumberFormat="1" applyFont="1" applyFill="1" applyBorder="1" applyAlignment="1">
      <alignment horizontal="right"/>
    </xf>
    <xf numFmtId="164" fontId="6" fillId="0" borderId="21" xfId="1" applyNumberFormat="1" applyFont="1" applyFill="1" applyBorder="1" applyAlignment="1">
      <alignment horizontal="center"/>
    </xf>
    <xf numFmtId="164" fontId="6" fillId="0" borderId="0" xfId="1" applyNumberFormat="1" applyFont="1" applyFill="1" applyBorder="1"/>
    <xf numFmtId="0" fontId="23" fillId="0" borderId="0" xfId="0" applyFont="1" applyFill="1" applyBorder="1"/>
    <xf numFmtId="0" fontId="9" fillId="0" borderId="45" xfId="0" applyFont="1" applyBorder="1" applyAlignment="1">
      <alignment vertical="top"/>
    </xf>
    <xf numFmtId="164" fontId="0" fillId="0" borderId="45" xfId="0" applyNumberFormat="1" applyBorder="1"/>
    <xf numFmtId="0" fontId="9" fillId="0" borderId="43" xfId="0" applyFont="1" applyBorder="1"/>
    <xf numFmtId="164" fontId="0" fillId="0" borderId="43" xfId="1" applyNumberFormat="1" applyFont="1" applyBorder="1"/>
    <xf numFmtId="0" fontId="6" fillId="0" borderId="17" xfId="0" applyFont="1" applyBorder="1" applyAlignment="1"/>
    <xf numFmtId="0" fontId="6" fillId="0" borderId="0" xfId="0" applyFont="1" applyAlignment="1"/>
    <xf numFmtId="164" fontId="6" fillId="0" borderId="17" xfId="0" applyNumberFormat="1" applyFont="1" applyBorder="1"/>
    <xf numFmtId="164" fontId="26" fillId="0" borderId="15" xfId="1" applyNumberFormat="1" applyFont="1" applyFill="1" applyBorder="1"/>
    <xf numFmtId="0" fontId="11" fillId="0" borderId="46" xfId="0" applyFont="1" applyFill="1" applyBorder="1"/>
    <xf numFmtId="0" fontId="11" fillId="0" borderId="35" xfId="0" applyFont="1" applyFill="1" applyBorder="1"/>
    <xf numFmtId="0" fontId="11" fillId="0" borderId="28" xfId="0" applyFont="1" applyFill="1" applyBorder="1"/>
    <xf numFmtId="49" fontId="11" fillId="0" borderId="29" xfId="1" applyNumberFormat="1" applyFont="1" applyFill="1" applyBorder="1"/>
    <xf numFmtId="49" fontId="11" fillId="0" borderId="38" xfId="1" applyNumberFormat="1" applyFont="1" applyFill="1" applyBorder="1"/>
    <xf numFmtId="49" fontId="11" fillId="0" borderId="30" xfId="1" applyNumberFormat="1" applyFont="1" applyFill="1" applyBorder="1"/>
    <xf numFmtId="164" fontId="26" fillId="0" borderId="28" xfId="1" applyNumberFormat="1" applyFont="1" applyFill="1" applyBorder="1"/>
    <xf numFmtId="164" fontId="28" fillId="0" borderId="9" xfId="1" applyNumberFormat="1" applyFont="1" applyFill="1" applyBorder="1"/>
    <xf numFmtId="0" fontId="11" fillId="0" borderId="44" xfId="0" applyFont="1" applyFill="1" applyBorder="1"/>
    <xf numFmtId="49" fontId="11" fillId="0" borderId="44" xfId="1" applyNumberFormat="1" applyFont="1" applyFill="1" applyBorder="1"/>
    <xf numFmtId="0" fontId="11" fillId="0" borderId="9" xfId="0" applyFont="1" applyFill="1" applyBorder="1" applyAlignment="1">
      <alignment horizontal="left"/>
    </xf>
    <xf numFmtId="0" fontId="21" fillId="0" borderId="0" xfId="0" applyFont="1" applyBorder="1"/>
    <xf numFmtId="0" fontId="23" fillId="0" borderId="35" xfId="0" applyFont="1" applyFill="1" applyBorder="1"/>
    <xf numFmtId="165" fontId="0" fillId="0" borderId="0" xfId="0" applyNumberFormat="1"/>
    <xf numFmtId="6" fontId="24" fillId="0" borderId="28" xfId="3" applyNumberFormat="1" applyFill="1" applyBorder="1"/>
    <xf numFmtId="165" fontId="0" fillId="0" borderId="0" xfId="2" applyNumberFormat="1" applyFont="1" applyAlignment="1">
      <alignment horizontal="left"/>
    </xf>
    <xf numFmtId="164" fontId="6" fillId="0" borderId="42" xfId="1" applyNumberFormat="1" applyFont="1" applyFill="1" applyBorder="1"/>
    <xf numFmtId="0" fontId="21" fillId="0" borderId="17" xfId="0" applyFont="1" applyFill="1" applyBorder="1" applyAlignment="1">
      <alignment horizontal="center"/>
    </xf>
    <xf numFmtId="49" fontId="6" fillId="0" borderId="49" xfId="0" applyNumberFormat="1" applyFont="1" applyBorder="1" applyAlignment="1">
      <alignment horizontal="left"/>
    </xf>
    <xf numFmtId="0" fontId="0" fillId="0" borderId="49" xfId="0" applyBorder="1" applyAlignment="1">
      <alignment horizontal="left"/>
    </xf>
    <xf numFmtId="165" fontId="0" fillId="0" borderId="50" xfId="2" applyNumberFormat="1" applyFont="1" applyBorder="1"/>
    <xf numFmtId="0" fontId="0" fillId="0" borderId="49" xfId="0" applyBorder="1" applyAlignment="1">
      <alignment horizontal="left" wrapText="1"/>
    </xf>
    <xf numFmtId="49" fontId="6" fillId="0" borderId="49" xfId="0" applyNumberFormat="1" applyFont="1" applyBorder="1" applyAlignment="1">
      <alignment horizontal="left" wrapText="1"/>
    </xf>
    <xf numFmtId="6" fontId="6" fillId="0" borderId="49" xfId="0" applyNumberFormat="1" applyFont="1" applyBorder="1" applyAlignment="1">
      <alignment horizontal="left" wrapText="1"/>
    </xf>
    <xf numFmtId="6" fontId="0" fillId="0" borderId="49" xfId="0" applyNumberFormat="1" applyBorder="1" applyAlignment="1">
      <alignment horizontal="left" wrapText="1"/>
    </xf>
    <xf numFmtId="0" fontId="9" fillId="3" borderId="39" xfId="0" applyFont="1" applyFill="1" applyBorder="1"/>
    <xf numFmtId="0" fontId="9" fillId="3" borderId="39" xfId="0" applyFont="1" applyFill="1" applyBorder="1" applyAlignment="1">
      <alignment horizontal="left"/>
    </xf>
    <xf numFmtId="165" fontId="0" fillId="3" borderId="41" xfId="2" applyNumberFormat="1" applyFont="1" applyFill="1" applyBorder="1"/>
    <xf numFmtId="49" fontId="19" fillId="0" borderId="0" xfId="0" applyNumberFormat="1" applyFont="1" applyAlignment="1">
      <alignment horizontal="left"/>
    </xf>
    <xf numFmtId="0" fontId="9" fillId="3" borderId="18" xfId="0" applyFont="1" applyFill="1" applyBorder="1" applyAlignment="1">
      <alignment horizontal="left"/>
    </xf>
    <xf numFmtId="0" fontId="0" fillId="3" borderId="18" xfId="0" applyFill="1" applyBorder="1"/>
    <xf numFmtId="0" fontId="0" fillId="3" borderId="39" xfId="0" applyFill="1" applyBorder="1" applyAlignment="1">
      <alignment horizontal="left" wrapText="1"/>
    </xf>
    <xf numFmtId="0" fontId="9" fillId="3" borderId="18" xfId="0" applyFont="1" applyFill="1" applyBorder="1"/>
    <xf numFmtId="0" fontId="0" fillId="3" borderId="39" xfId="0" applyFill="1" applyBorder="1" applyAlignment="1">
      <alignment horizontal="left"/>
    </xf>
    <xf numFmtId="0" fontId="0" fillId="3" borderId="41" xfId="0" applyFill="1" applyBorder="1" applyAlignment="1">
      <alignment horizontal="left"/>
    </xf>
    <xf numFmtId="0" fontId="0" fillId="0" borderId="49" xfId="0" applyBorder="1"/>
    <xf numFmtId="0" fontId="13" fillId="0" borderId="0" xfId="0" applyFont="1" applyBorder="1"/>
    <xf numFmtId="0" fontId="0" fillId="0" borderId="50" xfId="0" applyBorder="1" applyAlignment="1">
      <alignment horizontal="left"/>
    </xf>
    <xf numFmtId="0" fontId="6" fillId="0" borderId="5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51" xfId="0" applyBorder="1"/>
    <xf numFmtId="0" fontId="6" fillId="3" borderId="41" xfId="0" applyFont="1" applyFill="1" applyBorder="1" applyAlignment="1">
      <alignment horizontal="left"/>
    </xf>
    <xf numFmtId="49" fontId="6" fillId="3" borderId="39" xfId="0" applyNumberFormat="1" applyFont="1" applyFill="1" applyBorder="1" applyAlignment="1">
      <alignment horizontal="left" wrapText="1"/>
    </xf>
    <xf numFmtId="164" fontId="0" fillId="0" borderId="47" xfId="0" applyNumberFormat="1" applyBorder="1"/>
    <xf numFmtId="164" fontId="0" fillId="0" borderId="48" xfId="0" applyNumberFormat="1" applyBorder="1"/>
    <xf numFmtId="164" fontId="0" fillId="0" borderId="51" xfId="1" applyNumberFormat="1" applyFont="1" applyBorder="1"/>
    <xf numFmtId="164" fontId="0" fillId="0" borderId="36" xfId="1" applyNumberFormat="1" applyFont="1" applyBorder="1"/>
    <xf numFmtId="0" fontId="9" fillId="0" borderId="19" xfId="0" applyFont="1" applyFill="1" applyBorder="1" applyAlignment="1">
      <alignment horizontal="left"/>
    </xf>
    <xf numFmtId="0" fontId="6" fillId="0" borderId="36" xfId="0" applyFont="1" applyFill="1" applyBorder="1" applyAlignment="1">
      <alignment horizontal="left"/>
    </xf>
    <xf numFmtId="165" fontId="0" fillId="0" borderId="36" xfId="2" applyNumberFormat="1" applyFont="1" applyFill="1" applyBorder="1"/>
    <xf numFmtId="0" fontId="9" fillId="0" borderId="51" xfId="0" applyFont="1" applyFill="1" applyBorder="1" applyAlignment="1">
      <alignment horizontal="left"/>
    </xf>
    <xf numFmtId="49" fontId="11" fillId="0" borderId="28" xfId="1" applyNumberFormat="1" applyFont="1" applyFill="1" applyBorder="1"/>
    <xf numFmtId="164" fontId="9" fillId="0" borderId="35" xfId="1" applyNumberFormat="1" applyFont="1" applyFill="1" applyBorder="1"/>
    <xf numFmtId="0" fontId="6" fillId="0" borderId="26" xfId="0" applyFont="1" applyBorder="1"/>
    <xf numFmtId="10" fontId="6" fillId="0" borderId="49" xfId="0" applyNumberFormat="1" applyFont="1" applyBorder="1" applyAlignment="1">
      <alignment horizontal="left"/>
    </xf>
    <xf numFmtId="9" fontId="6" fillId="0" borderId="49" xfId="0" applyNumberFormat="1" applyFont="1" applyBorder="1" applyAlignment="1">
      <alignment horizontal="left" wrapText="1"/>
    </xf>
    <xf numFmtId="0" fontId="9" fillId="0" borderId="53" xfId="0" applyFont="1" applyBorder="1" applyAlignment="1">
      <alignment horizontal="centerContinuous"/>
    </xf>
    <xf numFmtId="0" fontId="9" fillId="0" borderId="54" xfId="0" applyFont="1" applyBorder="1" applyAlignment="1">
      <alignment horizontal="centerContinuous"/>
    </xf>
    <xf numFmtId="0" fontId="25" fillId="0" borderId="43" xfId="3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5" fillId="0" borderId="4" xfId="3" applyFont="1" applyFill="1" applyBorder="1" applyAlignment="1">
      <alignment horizontal="center" wrapText="1"/>
    </xf>
    <xf numFmtId="6" fontId="24" fillId="0" borderId="21" xfId="3" applyNumberFormat="1" applyFill="1" applyBorder="1"/>
    <xf numFmtId="6" fontId="24" fillId="0" borderId="23" xfId="3" applyNumberFormat="1" applyFill="1" applyBorder="1"/>
    <xf numFmtId="166" fontId="5" fillId="0" borderId="29" xfId="4" applyNumberFormat="1" applyFont="1" applyFill="1" applyBorder="1"/>
    <xf numFmtId="6" fontId="24" fillId="0" borderId="2" xfId="3" applyNumberFormat="1" applyFill="1" applyBorder="1"/>
    <xf numFmtId="166" fontId="5" fillId="0" borderId="38" xfId="4" applyNumberFormat="1" applyFont="1" applyFill="1" applyBorder="1"/>
    <xf numFmtId="166" fontId="5" fillId="0" borderId="28" xfId="4" applyNumberFormat="1" applyFont="1" applyFill="1" applyBorder="1"/>
    <xf numFmtId="6" fontId="24" fillId="0" borderId="20" xfId="3" applyNumberFormat="1" applyFill="1" applyBorder="1"/>
    <xf numFmtId="166" fontId="5" fillId="0" borderId="30" xfId="4" applyNumberFormat="1" applyFont="1" applyFill="1" applyBorder="1"/>
    <xf numFmtId="49" fontId="0" fillId="0" borderId="0" xfId="0" applyNumberFormat="1" applyAlignment="1">
      <alignment horizontal="left" wrapText="1"/>
    </xf>
    <xf numFmtId="165" fontId="0" fillId="0" borderId="50" xfId="2" quotePrefix="1" applyNumberFormat="1" applyFont="1" applyBorder="1"/>
    <xf numFmtId="0" fontId="9" fillId="0" borderId="47" xfId="0" applyFont="1" applyBorder="1"/>
    <xf numFmtId="0" fontId="9" fillId="0" borderId="10" xfId="0" applyFont="1" applyBorder="1"/>
    <xf numFmtId="0" fontId="9" fillId="0" borderId="48" xfId="0" applyFont="1" applyBorder="1"/>
    <xf numFmtId="0" fontId="0" fillId="0" borderId="50" xfId="0" applyBorder="1"/>
    <xf numFmtId="0" fontId="6" fillId="0" borderId="51" xfId="0" applyFont="1" applyBorder="1"/>
    <xf numFmtId="0" fontId="0" fillId="0" borderId="36" xfId="0" applyBorder="1"/>
    <xf numFmtId="0" fontId="0" fillId="0" borderId="48" xfId="0" applyBorder="1"/>
    <xf numFmtId="0" fontId="6" fillId="0" borderId="49" xfId="0" applyFont="1" applyBorder="1"/>
    <xf numFmtId="0" fontId="11" fillId="0" borderId="56" xfId="0" applyFont="1" applyFill="1" applyBorder="1"/>
    <xf numFmtId="0" fontId="11" fillId="0" borderId="4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9" fontId="11" fillId="0" borderId="0" xfId="1" applyNumberFormat="1" applyFont="1" applyFill="1" applyBorder="1" applyAlignment="1">
      <alignment horizontal="center"/>
    </xf>
    <xf numFmtId="49" fontId="11" fillId="0" borderId="32" xfId="1" applyNumberFormat="1" applyFont="1" applyFill="1" applyBorder="1" applyAlignment="1">
      <alignment horizontal="center"/>
    </xf>
    <xf numFmtId="49" fontId="11" fillId="0" borderId="56" xfId="1" applyNumberFormat="1" applyFont="1" applyFill="1" applyBorder="1" applyAlignment="1">
      <alignment horizontal="center"/>
    </xf>
    <xf numFmtId="49" fontId="11" fillId="0" borderId="50" xfId="1" applyNumberFormat="1" applyFont="1" applyFill="1" applyBorder="1"/>
    <xf numFmtId="166" fontId="24" fillId="0" borderId="29" xfId="4" applyNumberFormat="1" applyFont="1" applyFill="1" applyBorder="1"/>
    <xf numFmtId="166" fontId="24" fillId="0" borderId="30" xfId="4" applyNumberFormat="1" applyFont="1" applyFill="1" applyBorder="1"/>
    <xf numFmtId="0" fontId="0" fillId="4" borderId="0" xfId="0" applyFill="1"/>
    <xf numFmtId="0" fontId="25" fillId="4" borderId="4" xfId="3" applyFont="1" applyFill="1" applyBorder="1" applyAlignment="1">
      <alignment wrapText="1"/>
    </xf>
    <xf numFmtId="6" fontId="24" fillId="4" borderId="15" xfId="3" applyNumberFormat="1" applyFill="1" applyBorder="1"/>
    <xf numFmtId="6" fontId="24" fillId="4" borderId="16" xfId="3" applyNumberFormat="1" applyFill="1" applyBorder="1"/>
    <xf numFmtId="6" fontId="24" fillId="4" borderId="17" xfId="3" applyNumberFormat="1" applyFill="1" applyBorder="1"/>
    <xf numFmtId="0" fontId="9" fillId="2" borderId="53" xfId="0" applyFont="1" applyFill="1" applyBorder="1" applyAlignment="1">
      <alignment horizontal="centerContinuous"/>
    </xf>
    <xf numFmtId="0" fontId="9" fillId="2" borderId="55" xfId="0" applyFont="1" applyFill="1" applyBorder="1" applyAlignment="1">
      <alignment horizontal="centerContinuous"/>
    </xf>
    <xf numFmtId="0" fontId="9" fillId="2" borderId="54" xfId="0" applyFont="1" applyFill="1" applyBorder="1" applyAlignment="1">
      <alignment horizontal="centerContinuous"/>
    </xf>
    <xf numFmtId="164" fontId="0" fillId="0" borderId="0" xfId="1" applyNumberFormat="1" applyFont="1" applyFill="1"/>
    <xf numFmtId="49" fontId="0" fillId="0" borderId="0" xfId="0" applyNumberFormat="1" applyAlignment="1">
      <alignment vertical="center" wrapText="1"/>
    </xf>
    <xf numFmtId="0" fontId="9" fillId="0" borderId="49" xfId="0" applyFont="1" applyBorder="1"/>
    <xf numFmtId="0" fontId="29" fillId="0" borderId="0" xfId="0" applyFont="1" applyFill="1"/>
    <xf numFmtId="166" fontId="6" fillId="0" borderId="49" xfId="0" applyNumberFormat="1" applyFont="1" applyBorder="1" applyAlignment="1">
      <alignment horizontal="center"/>
    </xf>
    <xf numFmtId="49" fontId="6" fillId="0" borderId="51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164" fontId="11" fillId="0" borderId="0" xfId="0" applyNumberFormat="1" applyFont="1" applyBorder="1"/>
    <xf numFmtId="0" fontId="6" fillId="0" borderId="0" xfId="0" applyFont="1" applyFill="1" applyBorder="1" applyAlignment="1">
      <alignment horizontal="left"/>
    </xf>
    <xf numFmtId="164" fontId="0" fillId="0" borderId="0" xfId="1" applyNumberFormat="1" applyFont="1"/>
    <xf numFmtId="165" fontId="12" fillId="0" borderId="0" xfId="2" applyNumberFormat="1" applyFont="1" applyFill="1" applyBorder="1"/>
    <xf numFmtId="0" fontId="6" fillId="0" borderId="44" xfId="0" applyFont="1" applyFill="1" applyBorder="1" applyAlignment="1">
      <alignment horizontal="left"/>
    </xf>
    <xf numFmtId="164" fontId="9" fillId="0" borderId="21" xfId="1" applyNumberFormat="1" applyFont="1" applyFill="1" applyBorder="1"/>
    <xf numFmtId="0" fontId="6" fillId="0" borderId="44" xfId="0" applyFont="1" applyBorder="1"/>
    <xf numFmtId="0" fontId="11" fillId="0" borderId="50" xfId="0" applyFont="1" applyFill="1" applyBorder="1"/>
    <xf numFmtId="15" fontId="9" fillId="0" borderId="0" xfId="0" applyNumberFormat="1" applyFont="1" applyFill="1"/>
    <xf numFmtId="164" fontId="6" fillId="0" borderId="16" xfId="1" applyNumberFormat="1" applyFont="1" applyFill="1" applyBorder="1"/>
    <xf numFmtId="164" fontId="6" fillId="0" borderId="17" xfId="1" applyNumberFormat="1" applyFont="1" applyFill="1" applyBorder="1"/>
    <xf numFmtId="49" fontId="11" fillId="0" borderId="50" xfId="1" applyNumberFormat="1" applyFont="1" applyFill="1" applyBorder="1" applyAlignment="1">
      <alignment horizontal="center"/>
    </xf>
    <xf numFmtId="164" fontId="6" fillId="0" borderId="15" xfId="1" applyNumberFormat="1" applyFont="1" applyFill="1" applyBorder="1" applyAlignment="1">
      <alignment horizontal="center"/>
    </xf>
    <xf numFmtId="164" fontId="6" fillId="0" borderId="16" xfId="1" applyNumberFormat="1" applyFont="1" applyFill="1" applyBorder="1" applyAlignment="1">
      <alignment horizontal="center"/>
    </xf>
    <xf numFmtId="164" fontId="9" fillId="0" borderId="15" xfId="1" applyNumberFormat="1" applyFont="1" applyFill="1" applyBorder="1"/>
    <xf numFmtId="164" fontId="9" fillId="0" borderId="17" xfId="1" applyNumberFormat="1" applyFont="1" applyFill="1" applyBorder="1"/>
    <xf numFmtId="164" fontId="6" fillId="0" borderId="17" xfId="1" applyNumberFormat="1" applyFont="1" applyFill="1" applyBorder="1" applyAlignment="1">
      <alignment horizontal="center"/>
    </xf>
    <xf numFmtId="164" fontId="26" fillId="0" borderId="17" xfId="1" applyNumberFormat="1" applyFont="1" applyFill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4" fontId="0" fillId="0" borderId="21" xfId="1" applyNumberFormat="1" applyFont="1" applyBorder="1"/>
    <xf numFmtId="164" fontId="0" fillId="0" borderId="23" xfId="1" applyNumberFormat="1" applyFont="1" applyBorder="1"/>
    <xf numFmtId="0" fontId="6" fillId="0" borderId="29" xfId="0" applyFont="1" applyBorder="1"/>
    <xf numFmtId="164" fontId="6" fillId="0" borderId="20" xfId="0" applyNumberFormat="1" applyFont="1" applyBorder="1"/>
    <xf numFmtId="0" fontId="0" fillId="0" borderId="30" xfId="0" applyBorder="1"/>
    <xf numFmtId="164" fontId="11" fillId="0" borderId="28" xfId="1" applyNumberFormat="1" applyFont="1" applyBorder="1"/>
    <xf numFmtId="164" fontId="11" fillId="0" borderId="29" xfId="1" applyNumberFormat="1" applyFont="1" applyBorder="1"/>
    <xf numFmtId="164" fontId="11" fillId="0" borderId="30" xfId="0" applyNumberFormat="1" applyFont="1" applyBorder="1"/>
    <xf numFmtId="0" fontId="9" fillId="0" borderId="43" xfId="0" applyFont="1" applyFill="1" applyBorder="1" applyAlignment="1">
      <alignment horizontal="right"/>
    </xf>
    <xf numFmtId="0" fontId="6" fillId="0" borderId="17" xfId="0" applyFont="1" applyFill="1" applyBorder="1" applyAlignment="1">
      <alignment wrapText="1"/>
    </xf>
    <xf numFmtId="164" fontId="6" fillId="0" borderId="23" xfId="1" applyNumberFormat="1" applyFont="1" applyFill="1" applyBorder="1" applyAlignment="1">
      <alignment wrapText="1"/>
    </xf>
    <xf numFmtId="166" fontId="6" fillId="0" borderId="49" xfId="4" applyNumberFormat="1" applyFont="1" applyBorder="1" applyAlignment="1">
      <alignment horizontal="center" wrapText="1"/>
    </xf>
    <xf numFmtId="9" fontId="6" fillId="0" borderId="49" xfId="0" applyNumberFormat="1" applyFont="1" applyBorder="1" applyAlignment="1">
      <alignment horizontal="center" wrapText="1"/>
    </xf>
    <xf numFmtId="164" fontId="9" fillId="3" borderId="4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Border="1" applyAlignment="1">
      <alignment vertical="center"/>
    </xf>
    <xf numFmtId="0" fontId="9" fillId="0" borderId="4" xfId="0" applyFont="1" applyBorder="1"/>
    <xf numFmtId="0" fontId="0" fillId="0" borderId="4" xfId="0" applyBorder="1"/>
    <xf numFmtId="165" fontId="0" fillId="0" borderId="39" xfId="0" applyNumberFormat="1" applyFill="1" applyBorder="1"/>
    <xf numFmtId="0" fontId="0" fillId="0" borderId="41" xfId="0" applyBorder="1"/>
    <xf numFmtId="0" fontId="11" fillId="0" borderId="52" xfId="0" applyFont="1" applyFill="1" applyBorder="1"/>
    <xf numFmtId="0" fontId="9" fillId="0" borderId="49" xfId="0" applyFont="1" applyFill="1" applyBorder="1" applyAlignment="1">
      <alignment horizontal="left"/>
    </xf>
    <xf numFmtId="0" fontId="0" fillId="0" borderId="50" xfId="0" applyFill="1" applyBorder="1" applyAlignment="1">
      <alignment horizontal="left"/>
    </xf>
    <xf numFmtId="0" fontId="0" fillId="0" borderId="49" xfId="0" applyFill="1" applyBorder="1" applyAlignment="1">
      <alignment horizontal="left" wrapText="1"/>
    </xf>
    <xf numFmtId="165" fontId="0" fillId="0" borderId="50" xfId="2" applyNumberFormat="1" applyFont="1" applyFill="1" applyBorder="1"/>
    <xf numFmtId="0" fontId="25" fillId="2" borderId="4" xfId="3" applyFont="1" applyFill="1" applyBorder="1" applyAlignment="1">
      <alignment horizontal="center" wrapText="1"/>
    </xf>
    <xf numFmtId="166" fontId="4" fillId="0" borderId="29" xfId="4" applyNumberFormat="1" applyFont="1" applyFill="1" applyBorder="1"/>
    <xf numFmtId="166" fontId="4" fillId="0" borderId="30" xfId="4" applyNumberFormat="1" applyFont="1" applyFill="1" applyBorder="1"/>
    <xf numFmtId="6" fontId="24" fillId="0" borderId="40" xfId="3" applyNumberFormat="1" applyBorder="1"/>
    <xf numFmtId="6" fontId="24" fillId="0" borderId="22" xfId="3" applyNumberFormat="1" applyBorder="1"/>
    <xf numFmtId="5" fontId="6" fillId="0" borderId="21" xfId="5" applyNumberFormat="1" applyFont="1" applyBorder="1" applyAlignment="1">
      <alignment horizontal="center" vertical="center"/>
    </xf>
    <xf numFmtId="5" fontId="6" fillId="0" borderId="23" xfId="5" applyNumberFormat="1" applyFont="1" applyBorder="1" applyAlignment="1">
      <alignment horizontal="center" vertical="center"/>
    </xf>
    <xf numFmtId="5" fontId="6" fillId="0" borderId="20" xfId="5" applyNumberFormat="1" applyFont="1" applyBorder="1" applyAlignment="1">
      <alignment horizontal="center" vertical="center"/>
    </xf>
    <xf numFmtId="6" fontId="24" fillId="0" borderId="24" xfId="3" applyNumberFormat="1" applyBorder="1"/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168" fontId="0" fillId="0" borderId="0" xfId="0" applyNumberFormat="1"/>
    <xf numFmtId="0" fontId="31" fillId="0" borderId="0" xfId="0" applyFont="1"/>
    <xf numFmtId="0" fontId="32" fillId="0" borderId="0" xfId="0" applyFont="1"/>
    <xf numFmtId="6" fontId="24" fillId="0" borderId="31" xfId="3" applyNumberFormat="1" applyFill="1" applyBorder="1"/>
    <xf numFmtId="6" fontId="24" fillId="0" borderId="57" xfId="3" applyNumberFormat="1" applyFill="1" applyBorder="1"/>
    <xf numFmtId="6" fontId="24" fillId="0" borderId="58" xfId="3" applyNumberFormat="1" applyFill="1" applyBorder="1"/>
    <xf numFmtId="0" fontId="11" fillId="0" borderId="0" xfId="0" quotePrefix="1" applyFont="1" applyFill="1" applyBorder="1"/>
    <xf numFmtId="0" fontId="6" fillId="0" borderId="44" xfId="0" applyFont="1" applyFill="1" applyBorder="1" applyAlignment="1">
      <alignment horizontal="left" wrapText="1"/>
    </xf>
    <xf numFmtId="164" fontId="6" fillId="0" borderId="59" xfId="1" applyNumberFormat="1" applyFont="1" applyFill="1" applyBorder="1" applyAlignment="1">
      <alignment horizontal="center"/>
    </xf>
    <xf numFmtId="164" fontId="6" fillId="0" borderId="0" xfId="0" applyNumberFormat="1" applyFont="1"/>
    <xf numFmtId="164" fontId="6" fillId="0" borderId="26" xfId="1" applyNumberFormat="1" applyFont="1" applyFill="1" applyBorder="1"/>
    <xf numFmtId="165" fontId="9" fillId="0" borderId="0" xfId="0" applyNumberFormat="1" applyFont="1"/>
    <xf numFmtId="164" fontId="6" fillId="0" borderId="23" xfId="1" applyNumberFormat="1" applyFont="1" applyFill="1" applyBorder="1" applyAlignment="1">
      <alignment horizontal="center" wrapText="1"/>
    </xf>
    <xf numFmtId="164" fontId="0" fillId="0" borderId="47" xfId="0" applyNumberFormat="1" applyFill="1" applyBorder="1"/>
    <xf numFmtId="6" fontId="24" fillId="0" borderId="29" xfId="3" applyNumberFormat="1" applyFill="1" applyBorder="1"/>
    <xf numFmtId="0" fontId="0" fillId="0" borderId="0" xfId="0"/>
    <xf numFmtId="0" fontId="0" fillId="0" borderId="0" xfId="0" applyFill="1"/>
    <xf numFmtId="0" fontId="9" fillId="0" borderId="0" xfId="0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6" fontId="24" fillId="0" borderId="30" xfId="3" applyNumberFormat="1" applyFill="1" applyBorder="1"/>
    <xf numFmtId="165" fontId="24" fillId="0" borderId="28" xfId="2" applyNumberFormat="1" applyFont="1" applyFill="1" applyBorder="1"/>
    <xf numFmtId="165" fontId="4" fillId="0" borderId="29" xfId="2" applyNumberFormat="1" applyFont="1" applyFill="1" applyBorder="1"/>
    <xf numFmtId="165" fontId="4" fillId="0" borderId="30" xfId="2" applyNumberFormat="1" applyFont="1" applyFill="1" applyBorder="1"/>
    <xf numFmtId="0" fontId="27" fillId="0" borderId="0" xfId="8" applyFont="1" applyAlignment="1">
      <alignment horizontal="left" vertical="top" wrapText="1"/>
    </xf>
    <xf numFmtId="0" fontId="9" fillId="0" borderId="0" xfId="8" applyFont="1" applyAlignment="1">
      <alignment horizontal="left" vertical="top"/>
    </xf>
    <xf numFmtId="49" fontId="9" fillId="2" borderId="4" xfId="8" applyNumberFormat="1" applyFont="1" applyFill="1" applyBorder="1" applyAlignment="1">
      <alignment vertical="center" wrapText="1"/>
    </xf>
    <xf numFmtId="0" fontId="29" fillId="0" borderId="0" xfId="8" applyFont="1" applyFill="1"/>
    <xf numFmtId="49" fontId="6" fillId="0" borderId="0" xfId="8" applyNumberFormat="1" applyAlignment="1">
      <alignment vertical="top" wrapText="1"/>
    </xf>
    <xf numFmtId="0" fontId="9" fillId="2" borderId="4" xfId="8" applyFont="1" applyFill="1" applyBorder="1" applyAlignment="1">
      <alignment horizontal="left" vertical="center"/>
    </xf>
    <xf numFmtId="49" fontId="9" fillId="2" borderId="4" xfId="8" applyNumberFormat="1" applyFont="1" applyFill="1" applyBorder="1" applyAlignment="1">
      <alignment horizontal="center" vertical="center" wrapText="1"/>
    </xf>
    <xf numFmtId="0" fontId="9" fillId="0" borderId="4" xfId="8" quotePrefix="1" applyFont="1" applyBorder="1"/>
    <xf numFmtId="0" fontId="6" fillId="0" borderId="0" xfId="8"/>
    <xf numFmtId="0" fontId="6" fillId="0" borderId="19" xfId="8" applyBorder="1"/>
    <xf numFmtId="0" fontId="6" fillId="0" borderId="0" xfId="8" applyBorder="1"/>
    <xf numFmtId="6" fontId="6" fillId="0" borderId="0" xfId="8" applyNumberFormat="1"/>
    <xf numFmtId="166" fontId="6" fillId="0" borderId="0" xfId="4" applyNumberFormat="1" applyFont="1"/>
    <xf numFmtId="165" fontId="6" fillId="0" borderId="0" xfId="2" applyNumberFormat="1" applyFont="1"/>
    <xf numFmtId="0" fontId="9" fillId="0" borderId="0" xfId="8" applyFont="1" applyAlignment="1">
      <alignment horizontal="left"/>
    </xf>
    <xf numFmtId="49" fontId="6" fillId="0" borderId="0" xfId="8" applyNumberFormat="1" applyAlignment="1">
      <alignment horizontal="right"/>
    </xf>
    <xf numFmtId="0" fontId="6" fillId="0" borderId="0" xfId="8" applyFill="1" applyBorder="1"/>
    <xf numFmtId="0" fontId="9" fillId="0" borderId="0" xfId="8" applyFont="1"/>
    <xf numFmtId="9" fontId="6" fillId="0" borderId="0" xfId="8" applyNumberFormat="1"/>
    <xf numFmtId="49" fontId="6" fillId="0" borderId="0" xfId="8" applyNumberFormat="1" applyFont="1" applyAlignment="1">
      <alignment horizontal="left"/>
    </xf>
    <xf numFmtId="0" fontId="6" fillId="0" borderId="49" xfId="8" applyBorder="1" applyAlignment="1">
      <alignment horizontal="left"/>
    </xf>
    <xf numFmtId="165" fontId="6" fillId="0" borderId="50" xfId="2" applyNumberFormat="1" applyFont="1" applyBorder="1"/>
    <xf numFmtId="0" fontId="6" fillId="0" borderId="49" xfId="8" applyBorder="1" applyAlignment="1">
      <alignment horizontal="left" wrapText="1"/>
    </xf>
    <xf numFmtId="49" fontId="6" fillId="0" borderId="49" xfId="8" applyNumberFormat="1" applyFont="1" applyBorder="1" applyAlignment="1">
      <alignment horizontal="left" wrapText="1"/>
    </xf>
    <xf numFmtId="6" fontId="6" fillId="0" borderId="49" xfId="8" applyNumberFormat="1" applyFont="1" applyBorder="1" applyAlignment="1">
      <alignment horizontal="left" wrapText="1"/>
    </xf>
    <xf numFmtId="6" fontId="6" fillId="0" borderId="49" xfId="8" applyNumberFormat="1" applyBorder="1" applyAlignment="1">
      <alignment horizontal="left" wrapText="1"/>
    </xf>
    <xf numFmtId="0" fontId="9" fillId="3" borderId="39" xfId="8" applyFont="1" applyFill="1" applyBorder="1"/>
    <xf numFmtId="0" fontId="9" fillId="3" borderId="39" xfId="8" applyFont="1" applyFill="1" applyBorder="1" applyAlignment="1">
      <alignment horizontal="left"/>
    </xf>
    <xf numFmtId="165" fontId="6" fillId="3" borderId="41" xfId="2" applyNumberFormat="1" applyFont="1" applyFill="1" applyBorder="1"/>
    <xf numFmtId="0" fontId="9" fillId="3" borderId="18" xfId="8" applyFont="1" applyFill="1" applyBorder="1" applyAlignment="1">
      <alignment horizontal="left"/>
    </xf>
    <xf numFmtId="0" fontId="6" fillId="3" borderId="18" xfId="8" applyFill="1" applyBorder="1"/>
    <xf numFmtId="0" fontId="6" fillId="3" borderId="39" xfId="8" applyFill="1" applyBorder="1" applyAlignment="1">
      <alignment horizontal="left" wrapText="1"/>
    </xf>
    <xf numFmtId="0" fontId="9" fillId="3" borderId="18" xfId="8" applyFont="1" applyFill="1" applyBorder="1"/>
    <xf numFmtId="0" fontId="6" fillId="3" borderId="39" xfId="8" applyFill="1" applyBorder="1" applyAlignment="1">
      <alignment horizontal="left"/>
    </xf>
    <xf numFmtId="0" fontId="6" fillId="3" borderId="41" xfId="8" applyFill="1" applyBorder="1" applyAlignment="1">
      <alignment horizontal="left"/>
    </xf>
    <xf numFmtId="0" fontId="6" fillId="0" borderId="49" xfId="8" applyBorder="1"/>
    <xf numFmtId="0" fontId="13" fillId="0" borderId="0" xfId="8" applyFont="1" applyBorder="1"/>
    <xf numFmtId="0" fontId="6" fillId="0" borderId="50" xfId="8" applyBorder="1" applyAlignment="1">
      <alignment horizontal="left"/>
    </xf>
    <xf numFmtId="0" fontId="6" fillId="0" borderId="50" xfId="8" applyFont="1" applyBorder="1" applyAlignment="1">
      <alignment horizontal="left"/>
    </xf>
    <xf numFmtId="0" fontId="13" fillId="0" borderId="0" xfId="8" applyFont="1" applyBorder="1" applyAlignment="1">
      <alignment horizontal="left"/>
    </xf>
    <xf numFmtId="0" fontId="6" fillId="0" borderId="51" xfId="8" applyBorder="1"/>
    <xf numFmtId="0" fontId="6" fillId="0" borderId="36" xfId="8" applyFont="1" applyBorder="1" applyAlignment="1">
      <alignment horizontal="left"/>
    </xf>
    <xf numFmtId="0" fontId="6" fillId="3" borderId="41" xfId="8" applyFont="1" applyFill="1" applyBorder="1" applyAlignment="1">
      <alignment horizontal="left"/>
    </xf>
    <xf numFmtId="49" fontId="6" fillId="3" borderId="39" xfId="8" applyNumberFormat="1" applyFont="1" applyFill="1" applyBorder="1" applyAlignment="1">
      <alignment horizontal="left" wrapText="1"/>
    </xf>
    <xf numFmtId="0" fontId="9" fillId="0" borderId="19" xfId="8" applyFont="1" applyFill="1" applyBorder="1" applyAlignment="1">
      <alignment horizontal="left"/>
    </xf>
    <xf numFmtId="0" fontId="9" fillId="0" borderId="51" xfId="8" applyFont="1" applyFill="1" applyBorder="1" applyAlignment="1">
      <alignment horizontal="left"/>
    </xf>
    <xf numFmtId="9" fontId="6" fillId="0" borderId="49" xfId="8" applyNumberFormat="1" applyFont="1" applyBorder="1" applyAlignment="1">
      <alignment horizontal="left" wrapText="1"/>
    </xf>
    <xf numFmtId="165" fontId="6" fillId="0" borderId="50" xfId="2" quotePrefix="1" applyNumberFormat="1" applyFont="1" applyBorder="1"/>
    <xf numFmtId="0" fontId="6" fillId="0" borderId="50" xfId="8" applyBorder="1"/>
    <xf numFmtId="0" fontId="6" fillId="0" borderId="36" xfId="8" applyBorder="1"/>
    <xf numFmtId="0" fontId="6" fillId="0" borderId="50" xfId="8" applyFont="1" applyBorder="1" applyAlignment="1">
      <alignment horizontal="left" vertical="center"/>
    </xf>
    <xf numFmtId="165" fontId="6" fillId="0" borderId="4" xfId="2" applyNumberFormat="1" applyFont="1" applyBorder="1"/>
    <xf numFmtId="0" fontId="9" fillId="0" borderId="49" xfId="8" applyFont="1" applyBorder="1"/>
    <xf numFmtId="49" fontId="6" fillId="0" borderId="49" xfId="8" applyNumberFormat="1" applyFont="1" applyBorder="1" applyAlignment="1">
      <alignment horizontal="center" wrapText="1"/>
    </xf>
    <xf numFmtId="166" fontId="6" fillId="0" borderId="49" xfId="8" applyNumberFormat="1" applyFont="1" applyBorder="1" applyAlignment="1">
      <alignment horizontal="center"/>
    </xf>
    <xf numFmtId="0" fontId="6" fillId="0" borderId="36" xfId="8" applyFont="1" applyFill="1" applyBorder="1" applyAlignment="1">
      <alignment horizontal="left" vertical="center"/>
    </xf>
    <xf numFmtId="0" fontId="6" fillId="0" borderId="44" xfId="8" applyFill="1" applyBorder="1"/>
    <xf numFmtId="9" fontId="6" fillId="0" borderId="50" xfId="8" applyNumberFormat="1" applyFont="1" applyBorder="1" applyAlignment="1">
      <alignment horizontal="left" wrapText="1"/>
    </xf>
    <xf numFmtId="0" fontId="0" fillId="0" borderId="50" xfId="0" applyBorder="1" applyAlignment="1">
      <alignment horizontal="left" wrapText="1"/>
    </xf>
    <xf numFmtId="0" fontId="6" fillId="0" borderId="50" xfId="8" applyBorder="1" applyAlignment="1">
      <alignment horizontal="left" wrapText="1"/>
    </xf>
    <xf numFmtId="0" fontId="6" fillId="0" borderId="4" xfId="8" applyFont="1" applyBorder="1"/>
    <xf numFmtId="165" fontId="0" fillId="0" borderId="4" xfId="2" applyNumberFormat="1" applyFont="1" applyBorder="1"/>
    <xf numFmtId="0" fontId="6" fillId="0" borderId="50" xfId="8" applyFill="1" applyBorder="1"/>
    <xf numFmtId="0" fontId="13" fillId="0" borderId="0" xfId="0" applyFont="1" applyBorder="1" applyAlignment="1">
      <alignment vertical="center"/>
    </xf>
    <xf numFmtId="0" fontId="6" fillId="0" borderId="49" xfId="8" applyFont="1" applyBorder="1" applyAlignment="1">
      <alignment horizontal="left"/>
    </xf>
    <xf numFmtId="5" fontId="6" fillId="0" borderId="15" xfId="5" applyNumberFormat="1" applyFont="1" applyBorder="1" applyAlignment="1">
      <alignment horizontal="center" vertical="center"/>
    </xf>
    <xf numFmtId="5" fontId="6" fillId="0" borderId="16" xfId="5" applyNumberFormat="1" applyFont="1" applyBorder="1" applyAlignment="1">
      <alignment horizontal="center" vertical="center"/>
    </xf>
    <xf numFmtId="5" fontId="6" fillId="0" borderId="17" xfId="5" applyNumberFormat="1" applyFont="1" applyBorder="1" applyAlignment="1">
      <alignment horizontal="center" vertical="center"/>
    </xf>
    <xf numFmtId="0" fontId="24" fillId="0" borderId="15" xfId="3" applyBorder="1" applyAlignment="1">
      <alignment horizontal="center" vertical="center"/>
    </xf>
    <xf numFmtId="0" fontId="24" fillId="0" borderId="16" xfId="3" applyBorder="1" applyAlignment="1">
      <alignment horizontal="center" vertical="center"/>
    </xf>
    <xf numFmtId="0" fontId="24" fillId="0" borderId="17" xfId="3" applyBorder="1" applyAlignment="1">
      <alignment horizontal="center" vertical="center"/>
    </xf>
    <xf numFmtId="6" fontId="6" fillId="0" borderId="49" xfId="8" applyNumberFormat="1" applyBorder="1" applyAlignment="1">
      <alignment horizontal="left" wrapText="1"/>
    </xf>
    <xf numFmtId="0" fontId="19" fillId="0" borderId="0" xfId="0" applyFont="1"/>
    <xf numFmtId="165" fontId="19" fillId="0" borderId="0" xfId="2" applyNumberFormat="1" applyFont="1"/>
    <xf numFmtId="0" fontId="16" fillId="0" borderId="0" xfId="0" applyFont="1"/>
    <xf numFmtId="0" fontId="11" fillId="0" borderId="61" xfId="0" applyFont="1" applyFill="1" applyBorder="1"/>
    <xf numFmtId="164" fontId="6" fillId="0" borderId="60" xfId="1" applyNumberFormat="1" applyFont="1" applyFill="1" applyBorder="1"/>
    <xf numFmtId="6" fontId="24" fillId="0" borderId="15" xfId="3" applyNumberFormat="1" applyFill="1" applyBorder="1"/>
    <xf numFmtId="6" fontId="24" fillId="0" borderId="16" xfId="3" applyNumberFormat="1" applyFill="1" applyBorder="1"/>
    <xf numFmtId="6" fontId="24" fillId="0" borderId="17" xfId="3" applyNumberFormat="1" applyFill="1" applyBorder="1"/>
    <xf numFmtId="0" fontId="27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1" applyNumberFormat="1" applyFont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165" fontId="19" fillId="0" borderId="20" xfId="0" applyNumberFormat="1" applyFont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34" fillId="2" borderId="4" xfId="3" applyFont="1" applyFill="1" applyBorder="1" applyAlignment="1">
      <alignment wrapText="1"/>
    </xf>
    <xf numFmtId="0" fontId="19" fillId="0" borderId="25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164" fontId="6" fillId="0" borderId="26" xfId="1" applyNumberFormat="1" applyFont="1" applyFill="1" applyBorder="1" applyAlignment="1">
      <alignment horizontal="center"/>
    </xf>
    <xf numFmtId="164" fontId="6" fillId="0" borderId="25" xfId="1" applyNumberFormat="1" applyFont="1" applyFill="1" applyBorder="1" applyAlignment="1">
      <alignment horizontal="center"/>
    </xf>
    <xf numFmtId="49" fontId="11" fillId="0" borderId="33" xfId="1" applyNumberFormat="1" applyFont="1" applyFill="1" applyBorder="1"/>
    <xf numFmtId="0" fontId="6" fillId="0" borderId="16" xfId="0" applyFont="1" applyFill="1" applyBorder="1" applyAlignment="1">
      <alignment wrapText="1"/>
    </xf>
    <xf numFmtId="0" fontId="6" fillId="0" borderId="0" xfId="0" quotePrefix="1" applyFont="1"/>
    <xf numFmtId="0" fontId="6" fillId="0" borderId="44" xfId="0" applyFont="1" applyFill="1" applyBorder="1" applyAlignment="1"/>
    <xf numFmtId="0" fontId="18" fillId="0" borderId="0" xfId="0" applyFont="1" applyFill="1" applyBorder="1" applyAlignment="1"/>
    <xf numFmtId="15" fontId="18" fillId="0" borderId="0" xfId="0" applyNumberFormat="1" applyFont="1" applyFill="1" applyBorder="1" applyAlignment="1"/>
    <xf numFmtId="0" fontId="11" fillId="0" borderId="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164" fontId="9" fillId="0" borderId="4" xfId="1" applyNumberFormat="1" applyFont="1" applyFill="1" applyBorder="1"/>
    <xf numFmtId="0" fontId="6" fillId="0" borderId="49" xfId="8" applyBorder="1" applyAlignment="1">
      <alignment horizontal="left" wrapText="1"/>
    </xf>
    <xf numFmtId="0" fontId="6" fillId="0" borderId="50" xfId="8" applyBorder="1" applyAlignment="1">
      <alignment horizontal="left" wrapText="1"/>
    </xf>
    <xf numFmtId="0" fontId="19" fillId="0" borderId="57" xfId="0" applyFont="1" applyBorder="1" applyAlignment="1">
      <alignment horizontal="center"/>
    </xf>
    <xf numFmtId="164" fontId="6" fillId="0" borderId="59" xfId="1" applyNumberFormat="1" applyFont="1" applyFill="1" applyBorder="1"/>
    <xf numFmtId="0" fontId="19" fillId="0" borderId="42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6" fillId="0" borderId="59" xfId="0" applyFont="1" applyFill="1" applyBorder="1"/>
    <xf numFmtId="164" fontId="9" fillId="0" borderId="44" xfId="1" applyNumberFormat="1" applyFont="1" applyFill="1" applyBorder="1"/>
    <xf numFmtId="164" fontId="6" fillId="0" borderId="60" xfId="1" applyNumberFormat="1" applyFont="1" applyFill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164" fontId="0" fillId="0" borderId="0" xfId="1" applyNumberFormat="1" applyFont="1" applyBorder="1"/>
    <xf numFmtId="164" fontId="26" fillId="0" borderId="0" xfId="1" applyNumberFormat="1" applyFont="1" applyFill="1" applyBorder="1"/>
    <xf numFmtId="165" fontId="0" fillId="0" borderId="0" xfId="0" applyNumberFormat="1" applyBorder="1"/>
    <xf numFmtId="165" fontId="16" fillId="0" borderId="0" xfId="2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6" fontId="24" fillId="0" borderId="28" xfId="3" applyNumberFormat="1" applyBorder="1"/>
    <xf numFmtId="6" fontId="24" fillId="0" borderId="31" xfId="3" applyNumberFormat="1" applyBorder="1"/>
    <xf numFmtId="6" fontId="24" fillId="0" borderId="57" xfId="3" applyNumberFormat="1" applyBorder="1"/>
    <xf numFmtId="166" fontId="1" fillId="0" borderId="29" xfId="4" applyNumberFormat="1" applyFont="1" applyFill="1" applyBorder="1"/>
    <xf numFmtId="6" fontId="24" fillId="0" borderId="58" xfId="3" applyNumberFormat="1" applyBorder="1"/>
    <xf numFmtId="166" fontId="1" fillId="0" borderId="30" xfId="4" applyNumberFormat="1" applyFont="1" applyFill="1" applyBorder="1"/>
    <xf numFmtId="0" fontId="9" fillId="0" borderId="0" xfId="0" applyFont="1" applyAlignment="1">
      <alignment vertical="center"/>
    </xf>
    <xf numFmtId="0" fontId="9" fillId="0" borderId="0" xfId="8" applyFont="1" applyFill="1" applyBorder="1"/>
    <xf numFmtId="0" fontId="0" fillId="0" borderId="0" xfId="0"/>
    <xf numFmtId="0" fontId="6" fillId="0" borderId="0" xfId="0" applyFont="1"/>
    <xf numFmtId="0" fontId="6" fillId="0" borderId="44" xfId="8" applyBorder="1"/>
    <xf numFmtId="0" fontId="13" fillId="0" borderId="0" xfId="8" applyFont="1"/>
    <xf numFmtId="166" fontId="6" fillId="0" borderId="49" xfId="8" applyNumberFormat="1" applyBorder="1" applyAlignment="1">
      <alignment horizontal="center"/>
    </xf>
    <xf numFmtId="0" fontId="13" fillId="0" borderId="0" xfId="8" applyFont="1" applyAlignment="1">
      <alignment horizontal="left"/>
    </xf>
    <xf numFmtId="49" fontId="6" fillId="0" borderId="49" xfId="8" applyNumberFormat="1" applyBorder="1" applyAlignment="1">
      <alignment horizontal="center" wrapText="1"/>
    </xf>
    <xf numFmtId="49" fontId="6" fillId="0" borderId="49" xfId="8" applyNumberFormat="1" applyBorder="1" applyAlignment="1">
      <alignment vertical="top" wrapText="1"/>
    </xf>
    <xf numFmtId="49" fontId="6" fillId="0" borderId="49" xfId="8" applyNumberFormat="1" applyBorder="1" applyAlignment="1">
      <alignment horizontal="left" wrapText="1"/>
    </xf>
    <xf numFmtId="0" fontId="6" fillId="0" borderId="50" xfId="8" applyBorder="1" applyAlignment="1">
      <alignment horizontal="left" vertical="center"/>
    </xf>
    <xf numFmtId="0" fontId="13" fillId="0" borderId="0" xfId="0" applyFont="1" applyAlignment="1">
      <alignment vertical="center"/>
    </xf>
    <xf numFmtId="9" fontId="6" fillId="0" borderId="49" xfId="8" applyNumberFormat="1" applyBorder="1" applyAlignment="1">
      <alignment horizontal="left" wrapText="1"/>
    </xf>
    <xf numFmtId="0" fontId="6" fillId="0" borderId="36" xfId="8" applyBorder="1" applyAlignment="1">
      <alignment horizontal="left"/>
    </xf>
    <xf numFmtId="49" fontId="6" fillId="3" borderId="39" xfId="8" applyNumberFormat="1" applyFill="1" applyBorder="1" applyAlignment="1">
      <alignment horizontal="left" wrapText="1"/>
    </xf>
    <xf numFmtId="0" fontId="9" fillId="0" borderId="51" xfId="8" applyFont="1" applyBorder="1" applyAlignment="1">
      <alignment horizontal="left"/>
    </xf>
    <xf numFmtId="0" fontId="9" fillId="0" borderId="19" xfId="8" applyFont="1" applyBorder="1" applyAlignment="1">
      <alignment horizontal="left"/>
    </xf>
    <xf numFmtId="0" fontId="6" fillId="0" borderId="36" xfId="8" applyBorder="1" applyAlignment="1">
      <alignment horizontal="left" vertical="center"/>
    </xf>
    <xf numFmtId="49" fontId="6" fillId="0" borderId="47" xfId="8" applyNumberFormat="1" applyBorder="1" applyAlignment="1">
      <alignment vertical="top" wrapText="1"/>
    </xf>
    <xf numFmtId="49" fontId="6" fillId="0" borderId="48" xfId="8" applyNumberFormat="1" applyBorder="1" applyAlignment="1">
      <alignment vertical="top" wrapText="1"/>
    </xf>
    <xf numFmtId="49" fontId="6" fillId="0" borderId="0" xfId="8" applyNumberFormat="1" applyAlignment="1">
      <alignment horizontal="left"/>
    </xf>
    <xf numFmtId="0" fontId="0" fillId="0" borderId="0" xfId="0" quotePrefix="1"/>
    <xf numFmtId="164" fontId="9" fillId="0" borderId="0" xfId="0" applyNumberFormat="1" applyFont="1"/>
    <xf numFmtId="164" fontId="6" fillId="0" borderId="44" xfId="1" applyNumberFormat="1" applyFont="1" applyFill="1" applyBorder="1"/>
    <xf numFmtId="164" fontId="26" fillId="0" borderId="44" xfId="1" applyNumberFormat="1" applyFont="1" applyFill="1" applyBorder="1"/>
    <xf numFmtId="164" fontId="26" fillId="0" borderId="60" xfId="1" applyNumberFormat="1" applyFont="1" applyFill="1" applyBorder="1"/>
    <xf numFmtId="0" fontId="16" fillId="0" borderId="0" xfId="0" applyFont="1" applyAlignment="1">
      <alignment horizontal="right"/>
    </xf>
    <xf numFmtId="0" fontId="9" fillId="0" borderId="19" xfId="0" applyFont="1" applyBorder="1" applyAlignment="1">
      <alignment horizontal="center"/>
    </xf>
    <xf numFmtId="10" fontId="6" fillId="0" borderId="49" xfId="8" applyNumberFormat="1" applyBorder="1" applyAlignment="1">
      <alignment horizontal="center" wrapText="1"/>
    </xf>
    <xf numFmtId="10" fontId="6" fillId="0" borderId="50" xfId="8" applyNumberFormat="1" applyBorder="1" applyAlignment="1">
      <alignment horizontal="center" wrapText="1"/>
    </xf>
    <xf numFmtId="6" fontId="6" fillId="0" borderId="49" xfId="8" applyNumberFormat="1" applyBorder="1" applyAlignment="1">
      <alignment horizontal="center" wrapText="1"/>
    </xf>
    <xf numFmtId="6" fontId="6" fillId="0" borderId="50" xfId="8" applyNumberFormat="1" applyBorder="1" applyAlignment="1">
      <alignment horizontal="center" wrapText="1"/>
    </xf>
    <xf numFmtId="49" fontId="6" fillId="0" borderId="39" xfId="8" applyNumberFormat="1" applyBorder="1" applyAlignment="1">
      <alignment horizontal="center" vertical="center" wrapText="1"/>
    </xf>
    <xf numFmtId="49" fontId="6" fillId="0" borderId="41" xfId="8" applyNumberFormat="1" applyBorder="1" applyAlignment="1">
      <alignment horizontal="center" vertical="center" wrapText="1"/>
    </xf>
    <xf numFmtId="6" fontId="6" fillId="0" borderId="51" xfId="8" applyNumberFormat="1" applyBorder="1" applyAlignment="1">
      <alignment horizontal="left" wrapText="1"/>
    </xf>
    <xf numFmtId="6" fontId="6" fillId="0" borderId="36" xfId="8" applyNumberFormat="1" applyBorder="1" applyAlignment="1">
      <alignment horizontal="left" wrapText="1"/>
    </xf>
    <xf numFmtId="0" fontId="6" fillId="0" borderId="49" xfId="8" applyBorder="1" applyAlignment="1">
      <alignment horizontal="left" wrapText="1"/>
    </xf>
    <xf numFmtId="0" fontId="6" fillId="0" borderId="50" xfId="8" applyBorder="1" applyAlignment="1">
      <alignment horizontal="left" wrapText="1"/>
    </xf>
    <xf numFmtId="6" fontId="6" fillId="0" borderId="49" xfId="8" applyNumberFormat="1" applyBorder="1" applyAlignment="1">
      <alignment horizontal="left" wrapText="1"/>
    </xf>
    <xf numFmtId="6" fontId="6" fillId="0" borderId="50" xfId="8" applyNumberFormat="1" applyBorder="1" applyAlignment="1">
      <alignment horizontal="left" wrapText="1"/>
    </xf>
    <xf numFmtId="9" fontId="6" fillId="0" borderId="47" xfId="8" applyNumberFormat="1" applyBorder="1" applyAlignment="1">
      <alignment horizontal="center" wrapText="1"/>
    </xf>
    <xf numFmtId="9" fontId="6" fillId="0" borderId="48" xfId="8" applyNumberFormat="1" applyBorder="1" applyAlignment="1">
      <alignment horizontal="center" wrapText="1"/>
    </xf>
    <xf numFmtId="166" fontId="6" fillId="0" borderId="47" xfId="8" applyNumberFormat="1" applyBorder="1" applyAlignment="1">
      <alignment horizontal="center" vertical="center" wrapText="1"/>
    </xf>
    <xf numFmtId="166" fontId="6" fillId="0" borderId="48" xfId="8" applyNumberFormat="1" applyBorder="1" applyAlignment="1">
      <alignment horizontal="center" vertical="center" wrapText="1"/>
    </xf>
    <xf numFmtId="9" fontId="6" fillId="0" borderId="49" xfId="8" applyNumberFormat="1" applyBorder="1" applyAlignment="1">
      <alignment horizontal="left" wrapText="1"/>
    </xf>
    <xf numFmtId="9" fontId="6" fillId="0" borderId="50" xfId="8" applyNumberFormat="1" applyBorder="1" applyAlignment="1">
      <alignment horizontal="left" wrapText="1"/>
    </xf>
    <xf numFmtId="49" fontId="6" fillId="0" borderId="49" xfId="8" applyNumberFormat="1" applyBorder="1" applyAlignment="1">
      <alignment horizontal="left" vertical="top" wrapText="1"/>
    </xf>
    <xf numFmtId="49" fontId="6" fillId="0" borderId="50" xfId="8" applyNumberFormat="1" applyBorder="1" applyAlignment="1">
      <alignment horizontal="left" vertical="top" wrapText="1"/>
    </xf>
    <xf numFmtId="0" fontId="9" fillId="3" borderId="47" xfId="8" applyFont="1" applyFill="1" applyBorder="1" applyAlignment="1">
      <alignment horizontal="center"/>
    </xf>
    <xf numFmtId="0" fontId="9" fillId="3" borderId="48" xfId="8" applyFont="1" applyFill="1" applyBorder="1" applyAlignment="1">
      <alignment horizontal="center"/>
    </xf>
    <xf numFmtId="166" fontId="6" fillId="0" borderId="49" xfId="8" applyNumberFormat="1" applyBorder="1" applyAlignment="1">
      <alignment horizontal="center"/>
    </xf>
    <xf numFmtId="166" fontId="6" fillId="0" borderId="50" xfId="8" applyNumberFormat="1" applyBorder="1" applyAlignment="1">
      <alignment horizontal="center"/>
    </xf>
    <xf numFmtId="166" fontId="6" fillId="0" borderId="49" xfId="8" applyNumberFormat="1" applyFont="1" applyBorder="1" applyAlignment="1">
      <alignment horizontal="center"/>
    </xf>
    <xf numFmtId="166" fontId="6" fillId="0" borderId="50" xfId="8" applyNumberFormat="1" applyFont="1" applyBorder="1" applyAlignment="1">
      <alignment horizontal="center"/>
    </xf>
    <xf numFmtId="49" fontId="6" fillId="0" borderId="49" xfId="8" applyNumberFormat="1" applyFont="1" applyFill="1" applyBorder="1" applyAlignment="1">
      <alignment horizontal="left" vertical="top" wrapText="1"/>
    </xf>
    <xf numFmtId="49" fontId="6" fillId="0" borderId="50" xfId="8" applyNumberFormat="1" applyFont="1" applyFill="1" applyBorder="1" applyAlignment="1">
      <alignment horizontal="left" vertical="top" wrapText="1"/>
    </xf>
    <xf numFmtId="6" fontId="6" fillId="0" borderId="49" xfId="8" applyNumberFormat="1" applyFont="1" applyBorder="1" applyAlignment="1">
      <alignment horizontal="center" wrapText="1"/>
    </xf>
    <xf numFmtId="6" fontId="6" fillId="0" borderId="50" xfId="8" applyNumberFormat="1" applyFont="1" applyBorder="1" applyAlignment="1">
      <alignment horizontal="center" wrapText="1"/>
    </xf>
    <xf numFmtId="6" fontId="6" fillId="0" borderId="49" xfId="8" applyNumberFormat="1" applyFont="1" applyBorder="1" applyAlignment="1">
      <alignment horizontal="left" wrapText="1"/>
    </xf>
    <xf numFmtId="6" fontId="6" fillId="0" borderId="50" xfId="8" applyNumberFormat="1" applyFont="1" applyBorder="1" applyAlignment="1">
      <alignment horizontal="left" wrapText="1"/>
    </xf>
    <xf numFmtId="49" fontId="6" fillId="0" borderId="51" xfId="8" applyNumberFormat="1" applyFont="1" applyBorder="1" applyAlignment="1">
      <alignment horizontal="center"/>
    </xf>
    <xf numFmtId="49" fontId="6" fillId="0" borderId="36" xfId="8" applyNumberFormat="1" applyFont="1" applyBorder="1" applyAlignment="1">
      <alignment horizontal="center"/>
    </xf>
    <xf numFmtId="49" fontId="6" fillId="0" borderId="39" xfId="8" applyNumberFormat="1" applyFont="1" applyBorder="1" applyAlignment="1">
      <alignment horizontal="left" wrapText="1"/>
    </xf>
    <xf numFmtId="49" fontId="6" fillId="0" borderId="41" xfId="8" applyNumberFormat="1" applyFont="1" applyBorder="1" applyAlignment="1">
      <alignment horizontal="left" wrapText="1"/>
    </xf>
    <xf numFmtId="49" fontId="6" fillId="0" borderId="39" xfId="8" applyNumberFormat="1" applyFont="1" applyFill="1" applyBorder="1" applyAlignment="1">
      <alignment horizontal="center" vertical="center" wrapText="1"/>
    </xf>
    <xf numFmtId="49" fontId="6" fillId="0" borderId="41" xfId="8" applyNumberFormat="1" applyFont="1" applyFill="1" applyBorder="1" applyAlignment="1">
      <alignment horizontal="center" vertical="center" wrapText="1"/>
    </xf>
    <xf numFmtId="49" fontId="6" fillId="0" borderId="47" xfId="8" applyNumberFormat="1" applyFont="1" applyFill="1" applyBorder="1" applyAlignment="1">
      <alignment horizontal="center" vertical="center" wrapText="1"/>
    </xf>
    <xf numFmtId="49" fontId="6" fillId="0" borderId="48" xfId="8" applyNumberFormat="1" applyFont="1" applyFill="1" applyBorder="1" applyAlignment="1">
      <alignment horizontal="center" vertical="center" wrapText="1"/>
    </xf>
    <xf numFmtId="10" fontId="6" fillId="0" borderId="49" xfId="8" applyNumberFormat="1" applyFont="1" applyBorder="1" applyAlignment="1">
      <alignment horizontal="center" wrapText="1"/>
    </xf>
    <xf numFmtId="10" fontId="6" fillId="0" borderId="50" xfId="8" applyNumberFormat="1" applyFont="1" applyBorder="1" applyAlignment="1">
      <alignment horizontal="center" wrapText="1"/>
    </xf>
    <xf numFmtId="9" fontId="6" fillId="0" borderId="47" xfId="8" applyNumberFormat="1" applyFont="1" applyBorder="1" applyAlignment="1">
      <alignment horizontal="center" wrapText="1"/>
    </xf>
    <xf numFmtId="9" fontId="6" fillId="0" borderId="48" xfId="8" applyNumberFormat="1" applyFont="1" applyBorder="1" applyAlignment="1">
      <alignment horizontal="center" wrapText="1"/>
    </xf>
    <xf numFmtId="166" fontId="6" fillId="0" borderId="47" xfId="8" applyNumberFormat="1" applyFont="1" applyBorder="1" applyAlignment="1">
      <alignment horizontal="center" wrapText="1"/>
    </xf>
    <xf numFmtId="166" fontId="6" fillId="0" borderId="48" xfId="8" applyNumberFormat="1" applyFont="1" applyBorder="1" applyAlignment="1">
      <alignment horizontal="center" wrapText="1"/>
    </xf>
    <xf numFmtId="9" fontId="6" fillId="0" borderId="49" xfId="8" applyNumberFormat="1" applyFont="1" applyBorder="1" applyAlignment="1">
      <alignment horizontal="left" wrapText="1"/>
    </xf>
    <xf numFmtId="9" fontId="6" fillId="0" borderId="50" xfId="8" applyNumberFormat="1" applyFont="1" applyBorder="1" applyAlignment="1">
      <alignment horizontal="left" wrapText="1"/>
    </xf>
    <xf numFmtId="49" fontId="6" fillId="0" borderId="49" xfId="8" applyNumberFormat="1" applyFont="1" applyBorder="1" applyAlignment="1">
      <alignment horizontal="left" wrapText="1"/>
    </xf>
    <xf numFmtId="49" fontId="6" fillId="0" borderId="50" xfId="8" applyNumberFormat="1" applyFont="1" applyBorder="1" applyAlignment="1">
      <alignment horizontal="left" wrapText="1"/>
    </xf>
    <xf numFmtId="49" fontId="9" fillId="2" borderId="39" xfId="8" applyNumberFormat="1" applyFont="1" applyFill="1" applyBorder="1" applyAlignment="1">
      <alignment horizontal="center" vertical="center" wrapText="1"/>
    </xf>
    <xf numFmtId="49" fontId="9" fillId="2" borderId="41" xfId="8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3" borderId="47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49" fontId="6" fillId="0" borderId="47" xfId="0" applyNumberFormat="1" applyFont="1" applyFill="1" applyBorder="1" applyAlignment="1">
      <alignment horizontal="left" vertical="top" wrapText="1"/>
    </xf>
    <xf numFmtId="49" fontId="6" fillId="0" borderId="48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6" fillId="0" borderId="49" xfId="0" applyNumberFormat="1" applyFont="1" applyBorder="1" applyAlignment="1">
      <alignment horizontal="left" wrapText="1"/>
    </xf>
    <xf numFmtId="0" fontId="0" fillId="0" borderId="0" xfId="0" applyBorder="1" applyAlignment="1"/>
    <xf numFmtId="0" fontId="0" fillId="0" borderId="50" xfId="0" applyBorder="1" applyAlignment="1"/>
  </cellXfs>
  <cellStyles count="11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6" xr:uid="{00000000-0005-0000-0000-000004000000}"/>
    <cellStyle name="Normal 2 3" xfId="7" xr:uid="{00000000-0005-0000-0000-000003000000}"/>
    <cellStyle name="Normal 2 4" xfId="9" xr:uid="{00000000-0005-0000-0000-000003000000}"/>
    <cellStyle name="Normal 3" xfId="5" xr:uid="{00000000-0005-0000-0000-000031000000}"/>
    <cellStyle name="Normal 4" xfId="8" xr:uid="{00000000-0005-0000-0000-000033000000}"/>
    <cellStyle name="Percent" xfId="4" builtinId="5"/>
    <cellStyle name="Percent 2" xfId="10" xr:uid="{222D47CB-7E7D-47F4-AE22-7F9F819D5B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162</xdr:row>
      <xdr:rowOff>0</xdr:rowOff>
    </xdr:from>
    <xdr:to>
      <xdr:col>3</xdr:col>
      <xdr:colOff>0</xdr:colOff>
      <xdr:row>162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5750" y="17221200"/>
          <a:ext cx="4448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1906</xdr:colOff>
      <xdr:row>0</xdr:row>
      <xdr:rowOff>66675</xdr:rowOff>
    </xdr:from>
    <xdr:to>
      <xdr:col>3</xdr:col>
      <xdr:colOff>628220</xdr:colOff>
      <xdr:row>5</xdr:row>
      <xdr:rowOff>151456</xdr:rowOff>
    </xdr:to>
    <xdr:pic>
      <xdr:nvPicPr>
        <xdr:cNvPr id="1268" name="Picture 2" descr="blacksolidlogo_righttext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1" y="66675"/>
          <a:ext cx="4108654" cy="961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199"/>
  <sheetViews>
    <sheetView tabSelected="1" zoomScaleNormal="100" workbookViewId="0">
      <pane xSplit="1" ySplit="9" topLeftCell="B10" activePane="bottomRight" state="frozen"/>
      <selection activeCell="A39" sqref="A39:IV43"/>
      <selection pane="topRight" activeCell="A39" sqref="A39:IV43"/>
      <selection pane="bottomLeft" activeCell="A39" sqref="A39:IV43"/>
      <selection pane="bottomRight" activeCell="A7" sqref="A7"/>
    </sheetView>
  </sheetViews>
  <sheetFormatPr defaultRowHeight="12.5" x14ac:dyDescent="0.25"/>
  <cols>
    <col min="1" max="1" width="5.54296875" bestFit="1" customWidth="1"/>
    <col min="2" max="2" width="50.54296875" customWidth="1"/>
    <col min="3" max="3" width="1.453125" customWidth="1"/>
    <col min="4" max="4" width="17.81640625" customWidth="1"/>
    <col min="5" max="5" width="3" bestFit="1" customWidth="1"/>
    <col min="6" max="6" width="20.54296875" bestFit="1" customWidth="1"/>
    <col min="7" max="7" width="2.54296875" customWidth="1"/>
    <col min="8" max="8" width="1.453125" customWidth="1"/>
    <col min="9" max="9" width="18.7265625" style="54" hidden="1" customWidth="1"/>
    <col min="10" max="10" width="3" hidden="1" customWidth="1"/>
    <col min="11" max="11" width="1.1796875" hidden="1" customWidth="1"/>
    <col min="12" max="12" width="16.81640625" hidden="1" customWidth="1"/>
    <col min="13" max="13" width="4.453125" hidden="1" customWidth="1"/>
    <col min="14" max="14" width="1.1796875" hidden="1" customWidth="1"/>
    <col min="15" max="15" width="16" hidden="1" customWidth="1"/>
    <col min="16" max="16" width="3" hidden="1" customWidth="1"/>
    <col min="17" max="17" width="6.1796875" style="208" hidden="1" customWidth="1"/>
    <col min="18" max="18" width="6.81640625" style="208" hidden="1" customWidth="1"/>
    <col min="19" max="19" width="16" bestFit="1" customWidth="1"/>
    <col min="20" max="20" width="3" bestFit="1" customWidth="1"/>
    <col min="21" max="21" width="11.54296875" bestFit="1" customWidth="1"/>
    <col min="22" max="22" width="2.7265625" customWidth="1"/>
    <col min="23" max="23" width="15" bestFit="1" customWidth="1"/>
    <col min="24" max="24" width="17.7265625" bestFit="1" customWidth="1"/>
    <col min="25" max="25" width="13.1796875" bestFit="1" customWidth="1"/>
    <col min="31" max="31" width="14.1796875" bestFit="1" customWidth="1"/>
  </cols>
  <sheetData>
    <row r="3" spans="2:20" ht="22.5" x14ac:dyDescent="0.45">
      <c r="D3" s="57"/>
      <c r="F3" s="312"/>
      <c r="G3" s="312"/>
      <c r="H3" s="311"/>
      <c r="I3" s="248"/>
    </row>
    <row r="4" spans="2:20" ht="13" x14ac:dyDescent="0.3">
      <c r="B4" s="28"/>
      <c r="C4" s="29"/>
      <c r="D4" s="34"/>
      <c r="E4" s="34"/>
      <c r="F4" s="34"/>
      <c r="I4" s="21"/>
    </row>
    <row r="5" spans="2:20" ht="7.5" customHeight="1" x14ac:dyDescent="0.3">
      <c r="B5" s="28"/>
      <c r="C5" s="29"/>
      <c r="D5" s="34"/>
      <c r="E5" s="34"/>
      <c r="F5" s="34"/>
    </row>
    <row r="6" spans="2:20" ht="14" x14ac:dyDescent="0.3">
      <c r="C6" s="35"/>
      <c r="D6" s="35"/>
      <c r="E6" s="35"/>
      <c r="F6" s="65"/>
      <c r="G6" s="35"/>
      <c r="H6" s="35"/>
      <c r="I6" s="260"/>
      <c r="J6" s="35"/>
      <c r="L6" s="260"/>
      <c r="O6" s="260"/>
      <c r="P6" s="325"/>
      <c r="S6" s="328" t="s">
        <v>248</v>
      </c>
    </row>
    <row r="7" spans="2:20" ht="14" x14ac:dyDescent="0.3">
      <c r="B7" s="35"/>
      <c r="C7" s="35"/>
      <c r="D7" s="441"/>
      <c r="E7" s="441"/>
      <c r="F7" s="442"/>
      <c r="G7" s="441"/>
      <c r="H7" s="441"/>
      <c r="I7" s="441"/>
      <c r="J7" s="441"/>
      <c r="O7" s="325"/>
      <c r="P7" s="325"/>
      <c r="Q7" s="498"/>
      <c r="R7" s="498"/>
    </row>
    <row r="8" spans="2:20" ht="39" x14ac:dyDescent="0.3">
      <c r="B8" s="56" t="s">
        <v>278</v>
      </c>
      <c r="C8" s="31"/>
      <c r="D8" s="285" t="s">
        <v>73</v>
      </c>
      <c r="E8" s="286"/>
      <c r="F8" s="287" t="s">
        <v>0</v>
      </c>
      <c r="G8" s="288"/>
      <c r="H8" s="289"/>
      <c r="I8" s="285" t="s">
        <v>12</v>
      </c>
      <c r="L8" s="285" t="s">
        <v>25</v>
      </c>
      <c r="M8" s="52"/>
      <c r="O8" s="285" t="s">
        <v>19</v>
      </c>
      <c r="P8" s="52"/>
      <c r="Q8" s="285"/>
      <c r="R8" s="285" t="s">
        <v>144</v>
      </c>
      <c r="S8" s="287" t="s">
        <v>271</v>
      </c>
    </row>
    <row r="9" spans="2:20" ht="13" x14ac:dyDescent="0.3">
      <c r="B9" s="21" t="s">
        <v>20</v>
      </c>
      <c r="C9" s="6"/>
      <c r="D9" s="33"/>
      <c r="E9" s="20"/>
      <c r="F9" s="33">
        <v>12182234990</v>
      </c>
      <c r="H9" s="116"/>
      <c r="I9" s="33"/>
      <c r="L9" s="321"/>
      <c r="M9" s="52"/>
      <c r="O9" s="321"/>
      <c r="P9" s="52"/>
      <c r="S9" s="33">
        <v>12182234990</v>
      </c>
    </row>
    <row r="10" spans="2:20" ht="13" x14ac:dyDescent="0.3">
      <c r="B10" s="21" t="s">
        <v>69</v>
      </c>
      <c r="C10" s="6"/>
      <c r="D10" s="255"/>
      <c r="E10" s="20"/>
      <c r="F10" s="255">
        <v>2165914580</v>
      </c>
      <c r="H10" s="116"/>
      <c r="I10" s="255"/>
      <c r="L10" s="321"/>
      <c r="M10" s="52"/>
      <c r="O10" s="321"/>
      <c r="P10" s="52"/>
      <c r="S10" s="255">
        <v>2165914580</v>
      </c>
    </row>
    <row r="11" spans="2:20" ht="5.25" customHeight="1" x14ac:dyDescent="0.3">
      <c r="B11" s="30"/>
      <c r="C11" s="31"/>
      <c r="D11" s="34"/>
      <c r="E11" s="32"/>
      <c r="F11" s="34"/>
      <c r="H11" s="116"/>
      <c r="I11" s="34"/>
      <c r="M11" s="255"/>
      <c r="O11" s="325"/>
      <c r="P11" s="255"/>
    </row>
    <row r="12" spans="2:20" ht="15" customHeight="1" x14ac:dyDescent="0.3">
      <c r="B12" s="5" t="s">
        <v>16</v>
      </c>
      <c r="C12" s="1"/>
      <c r="D12" s="3"/>
      <c r="E12" s="4"/>
      <c r="F12" s="3"/>
      <c r="H12" s="116"/>
      <c r="I12" s="3"/>
      <c r="M12" s="52"/>
      <c r="O12" s="325"/>
      <c r="P12" s="52"/>
    </row>
    <row r="13" spans="2:20" ht="5.25" customHeight="1" x14ac:dyDescent="0.25">
      <c r="B13" s="117"/>
      <c r="C13" s="75"/>
      <c r="D13" s="110"/>
      <c r="E13" s="9"/>
      <c r="F13" s="58"/>
      <c r="G13" s="151"/>
      <c r="H13" s="116"/>
      <c r="I13" s="58"/>
      <c r="J13" s="151"/>
      <c r="L13" s="58"/>
      <c r="M13" s="151"/>
      <c r="O13" s="58"/>
      <c r="P13" s="151"/>
      <c r="Q13" s="58"/>
      <c r="R13" s="151"/>
      <c r="S13" s="58"/>
      <c r="T13" s="151"/>
    </row>
    <row r="14" spans="2:20" x14ac:dyDescent="0.25">
      <c r="B14" s="77" t="s">
        <v>2</v>
      </c>
      <c r="C14" s="75"/>
      <c r="D14" s="261"/>
      <c r="E14" s="228"/>
      <c r="F14" s="59">
        <v>62076002</v>
      </c>
      <c r="G14" s="71" t="s">
        <v>13</v>
      </c>
      <c r="H14" s="116"/>
      <c r="I14" s="59"/>
      <c r="J14" s="71"/>
      <c r="L14" s="59"/>
      <c r="M14" s="71"/>
      <c r="O14" s="59"/>
      <c r="P14" s="71"/>
      <c r="Q14" s="59"/>
      <c r="R14" s="71"/>
      <c r="S14" s="59">
        <v>62076002</v>
      </c>
      <c r="T14" s="71" t="s">
        <v>13</v>
      </c>
    </row>
    <row r="15" spans="2:20" x14ac:dyDescent="0.25">
      <c r="B15" s="256" t="s">
        <v>1</v>
      </c>
      <c r="C15" s="75"/>
      <c r="D15" s="261"/>
      <c r="E15" s="4"/>
      <c r="F15" s="59">
        <v>79586201</v>
      </c>
      <c r="G15" s="71" t="s">
        <v>13</v>
      </c>
      <c r="H15" s="116"/>
      <c r="I15" s="59"/>
      <c r="J15" s="71"/>
      <c r="L15" s="59"/>
      <c r="M15" s="71"/>
      <c r="O15" s="59"/>
      <c r="P15" s="71"/>
      <c r="Q15" s="59"/>
      <c r="R15" s="71"/>
      <c r="S15" s="59">
        <v>3568493</v>
      </c>
      <c r="T15" s="71" t="s">
        <v>13</v>
      </c>
    </row>
    <row r="16" spans="2:20" s="325" customFormat="1" x14ac:dyDescent="0.25">
      <c r="B16" s="256" t="s">
        <v>220</v>
      </c>
      <c r="C16" s="75"/>
      <c r="D16" s="449"/>
      <c r="E16" s="4"/>
      <c r="F16" s="165"/>
      <c r="G16" s="71"/>
      <c r="H16" s="116"/>
      <c r="I16" s="165"/>
      <c r="J16" s="90"/>
      <c r="L16" s="165"/>
      <c r="M16" s="90"/>
      <c r="O16" s="165"/>
      <c r="P16" s="90"/>
      <c r="Q16" s="165"/>
      <c r="R16" s="90"/>
      <c r="S16" s="165">
        <v>22200000</v>
      </c>
      <c r="T16" s="71" t="s">
        <v>17</v>
      </c>
    </row>
    <row r="17" spans="2:21" s="325" customFormat="1" x14ac:dyDescent="0.25">
      <c r="B17" s="256" t="s">
        <v>221</v>
      </c>
      <c r="C17" s="75"/>
      <c r="D17" s="449"/>
      <c r="E17" s="4"/>
      <c r="F17" s="165"/>
      <c r="G17" s="71"/>
      <c r="H17" s="116"/>
      <c r="I17" s="165"/>
      <c r="J17" s="90"/>
      <c r="L17" s="165"/>
      <c r="M17" s="90"/>
      <c r="O17" s="165"/>
      <c r="P17" s="90"/>
      <c r="Q17" s="165"/>
      <c r="R17" s="90"/>
      <c r="S17" s="165">
        <v>40000000</v>
      </c>
      <c r="T17" s="71" t="s">
        <v>17</v>
      </c>
      <c r="U17" s="57"/>
    </row>
    <row r="18" spans="2:21" ht="13" x14ac:dyDescent="0.3">
      <c r="B18" s="118" t="s">
        <v>68</v>
      </c>
      <c r="C18" s="76"/>
      <c r="D18" s="262"/>
      <c r="E18" s="4"/>
      <c r="F18" s="64">
        <v>7153446</v>
      </c>
      <c r="G18" s="71" t="s">
        <v>13</v>
      </c>
      <c r="H18" s="116"/>
      <c r="I18" s="64"/>
      <c r="J18" s="74"/>
      <c r="L18" s="64"/>
      <c r="M18" s="74"/>
      <c r="O18" s="64"/>
      <c r="P18" s="74"/>
      <c r="Q18" s="64"/>
      <c r="R18" s="74"/>
      <c r="S18" s="64"/>
      <c r="T18" s="71"/>
    </row>
    <row r="19" spans="2:21" ht="7.5" customHeight="1" x14ac:dyDescent="0.3">
      <c r="B19" s="18"/>
      <c r="C19" s="1"/>
      <c r="D19" s="3"/>
      <c r="E19" s="4"/>
      <c r="F19" s="3"/>
      <c r="G19" s="4"/>
      <c r="H19" s="116"/>
      <c r="I19" s="3"/>
      <c r="J19" s="4"/>
      <c r="L19" s="3"/>
      <c r="M19" s="4"/>
      <c r="O19" s="3"/>
      <c r="P19" s="4"/>
      <c r="S19" s="3"/>
      <c r="T19" s="4"/>
    </row>
    <row r="20" spans="2:21" ht="13" x14ac:dyDescent="0.3">
      <c r="B20" s="5" t="s">
        <v>15</v>
      </c>
      <c r="C20" s="75"/>
      <c r="D20" s="148"/>
      <c r="E20" s="229"/>
      <c r="F20" s="68"/>
      <c r="G20" s="151"/>
      <c r="H20" s="156"/>
      <c r="I20" s="68"/>
      <c r="J20" s="155"/>
      <c r="L20" s="68"/>
      <c r="M20" s="155"/>
      <c r="O20" s="68"/>
      <c r="P20" s="155"/>
      <c r="Q20" s="418"/>
      <c r="R20" s="419"/>
      <c r="S20" s="68"/>
      <c r="T20" s="151"/>
    </row>
    <row r="21" spans="2:21" ht="8.15" customHeight="1" x14ac:dyDescent="0.25">
      <c r="B21" s="79"/>
      <c r="C21" s="75"/>
      <c r="D21" s="261"/>
      <c r="E21" s="39"/>
      <c r="F21" s="63"/>
      <c r="G21" s="69"/>
      <c r="H21" s="116"/>
      <c r="I21" s="63"/>
      <c r="J21" s="69"/>
      <c r="L21" s="63"/>
      <c r="M21" s="69"/>
      <c r="O21" s="63"/>
      <c r="P21" s="69"/>
      <c r="Q21" s="420"/>
      <c r="R21" s="421"/>
      <c r="S21" s="63"/>
      <c r="T21" s="69"/>
    </row>
    <row r="22" spans="2:21" x14ac:dyDescent="0.25">
      <c r="B22" s="79" t="s">
        <v>143</v>
      </c>
      <c r="C22" s="1"/>
      <c r="D22" s="261">
        <v>22000000</v>
      </c>
      <c r="E22" s="37" t="s">
        <v>13</v>
      </c>
      <c r="F22" s="63">
        <v>40000000</v>
      </c>
      <c r="G22" s="69" t="s">
        <v>13</v>
      </c>
      <c r="H22" s="116"/>
      <c r="I22" s="70"/>
      <c r="J22" s="69"/>
      <c r="L22" s="70"/>
      <c r="M22" s="69"/>
      <c r="N22" s="57"/>
      <c r="O22" s="63"/>
      <c r="P22" s="69"/>
      <c r="Q22" s="420"/>
      <c r="R22" s="421"/>
      <c r="S22" s="63">
        <v>-31010969</v>
      </c>
      <c r="T22" s="69" t="s">
        <v>13</v>
      </c>
      <c r="U22" s="57"/>
    </row>
    <row r="23" spans="2:21" s="325" customFormat="1" x14ac:dyDescent="0.25">
      <c r="B23" s="79" t="s">
        <v>222</v>
      </c>
      <c r="C23" s="1"/>
      <c r="D23" s="261"/>
      <c r="E23" s="37"/>
      <c r="F23" s="63"/>
      <c r="G23" s="69"/>
      <c r="H23" s="116"/>
      <c r="I23" s="70"/>
      <c r="J23" s="69"/>
      <c r="L23" s="70"/>
      <c r="M23" s="69"/>
      <c r="N23" s="57"/>
      <c r="O23" s="63"/>
      <c r="P23" s="69"/>
      <c r="Q23" s="420"/>
      <c r="R23" s="421"/>
      <c r="S23" s="63">
        <v>40862520</v>
      </c>
      <c r="T23" s="69" t="s">
        <v>13</v>
      </c>
      <c r="U23" s="57"/>
    </row>
    <row r="24" spans="2:21" x14ac:dyDescent="0.25">
      <c r="B24" s="79" t="s">
        <v>213</v>
      </c>
      <c r="C24" s="1"/>
      <c r="D24" s="261">
        <f>10000000+300000</f>
        <v>10300000</v>
      </c>
      <c r="E24" s="37" t="s">
        <v>13</v>
      </c>
      <c r="F24" s="63">
        <v>5000000</v>
      </c>
      <c r="G24" s="69" t="s">
        <v>13</v>
      </c>
      <c r="H24" s="116"/>
      <c r="I24" s="70"/>
      <c r="J24" s="69"/>
      <c r="L24" s="63"/>
      <c r="M24" s="69"/>
      <c r="N24" s="57"/>
      <c r="O24" s="63"/>
      <c r="P24" s="69"/>
      <c r="Q24" s="420"/>
      <c r="R24" s="421"/>
      <c r="S24" s="63"/>
      <c r="T24" s="69"/>
    </row>
    <row r="25" spans="2:21" ht="13" x14ac:dyDescent="0.3">
      <c r="B25" s="79" t="s">
        <v>149</v>
      </c>
      <c r="C25" s="67"/>
      <c r="D25" s="261">
        <v>3500000</v>
      </c>
      <c r="E25" s="37" t="s">
        <v>13</v>
      </c>
      <c r="F25" s="63">
        <v>3500000</v>
      </c>
      <c r="G25" s="71" t="s">
        <v>13</v>
      </c>
      <c r="H25" s="116"/>
      <c r="I25" s="63"/>
      <c r="J25" s="71"/>
      <c r="L25" s="63"/>
      <c r="M25" s="71"/>
      <c r="N25" s="55"/>
      <c r="O25" s="63"/>
      <c r="P25" s="71"/>
      <c r="Q25" s="420"/>
      <c r="R25" s="421"/>
      <c r="S25" s="63"/>
      <c r="T25" s="71"/>
    </row>
    <row r="26" spans="2:21" s="325" customFormat="1" ht="13" x14ac:dyDescent="0.3">
      <c r="B26" s="79" t="s">
        <v>153</v>
      </c>
      <c r="C26" s="67"/>
      <c r="D26" s="261">
        <v>7500000</v>
      </c>
      <c r="E26" s="37" t="s">
        <v>13</v>
      </c>
      <c r="F26" s="63">
        <v>40000000</v>
      </c>
      <c r="G26" s="71" t="s">
        <v>13</v>
      </c>
      <c r="H26" s="116"/>
      <c r="I26" s="63"/>
      <c r="J26" s="71"/>
      <c r="L26" s="63"/>
      <c r="M26" s="71"/>
      <c r="N26" s="55"/>
      <c r="O26" s="63"/>
      <c r="P26" s="71"/>
      <c r="Q26" s="420"/>
      <c r="R26" s="421"/>
      <c r="S26" s="63"/>
      <c r="T26" s="71"/>
    </row>
    <row r="27" spans="2:21" s="325" customFormat="1" ht="13" x14ac:dyDescent="0.3">
      <c r="B27" s="79" t="s">
        <v>223</v>
      </c>
      <c r="C27" s="67"/>
      <c r="D27" s="261"/>
      <c r="E27" s="37"/>
      <c r="F27" s="63"/>
      <c r="G27" s="71"/>
      <c r="H27" s="116"/>
      <c r="I27" s="63"/>
      <c r="J27" s="71"/>
      <c r="L27" s="63"/>
      <c r="M27" s="71"/>
      <c r="N27" s="55"/>
      <c r="O27" s="63"/>
      <c r="P27" s="71"/>
      <c r="Q27" s="420"/>
      <c r="R27" s="421"/>
      <c r="S27" s="63">
        <v>3000000</v>
      </c>
      <c r="T27" s="71" t="s">
        <v>17</v>
      </c>
      <c r="U27" s="57"/>
    </row>
    <row r="28" spans="2:21" ht="13" x14ac:dyDescent="0.3">
      <c r="B28" s="79" t="s">
        <v>172</v>
      </c>
      <c r="C28" s="67"/>
      <c r="D28" s="261">
        <v>4000000</v>
      </c>
      <c r="E28" s="37" t="s">
        <v>13</v>
      </c>
      <c r="F28" s="63">
        <v>10000000</v>
      </c>
      <c r="G28" s="71" t="s">
        <v>13</v>
      </c>
      <c r="H28" s="116"/>
      <c r="I28" s="63"/>
      <c r="J28" s="71"/>
      <c r="L28" s="63"/>
      <c r="M28" s="71"/>
      <c r="N28" s="319"/>
      <c r="O28" s="63"/>
      <c r="P28" s="71"/>
      <c r="Q28" s="422"/>
      <c r="R28" s="423"/>
      <c r="S28" s="63"/>
      <c r="T28" s="71"/>
    </row>
    <row r="29" spans="2:21" s="325" customFormat="1" ht="13" x14ac:dyDescent="0.3">
      <c r="B29" s="79" t="s">
        <v>173</v>
      </c>
      <c r="C29" s="67"/>
      <c r="D29" s="261"/>
      <c r="E29" s="37" t="s">
        <v>13</v>
      </c>
      <c r="F29" s="63">
        <v>35000000</v>
      </c>
      <c r="G29" s="71" t="s">
        <v>13</v>
      </c>
      <c r="H29" s="116"/>
      <c r="I29" s="63"/>
      <c r="J29" s="71"/>
      <c r="L29" s="63"/>
      <c r="M29" s="71"/>
      <c r="N29" s="319"/>
      <c r="O29" s="63"/>
      <c r="P29" s="71"/>
      <c r="Q29" s="422"/>
      <c r="R29" s="423"/>
      <c r="S29" s="63"/>
      <c r="T29" s="71"/>
    </row>
    <row r="30" spans="2:21" s="325" customFormat="1" ht="13" x14ac:dyDescent="0.3">
      <c r="B30" s="79" t="s">
        <v>174</v>
      </c>
      <c r="C30" s="67"/>
      <c r="D30" s="261"/>
      <c r="E30" s="37"/>
      <c r="F30" s="63">
        <v>20000000</v>
      </c>
      <c r="G30" s="71" t="s">
        <v>13</v>
      </c>
      <c r="H30" s="116"/>
      <c r="I30" s="63"/>
      <c r="J30" s="71"/>
      <c r="L30" s="63"/>
      <c r="M30" s="71"/>
      <c r="N30" s="319"/>
      <c r="O30" s="63"/>
      <c r="P30" s="71"/>
      <c r="Q30" s="422"/>
      <c r="R30" s="423"/>
      <c r="S30" s="63"/>
      <c r="T30" s="71"/>
    </row>
    <row r="31" spans="2:21" ht="13" x14ac:dyDescent="0.3">
      <c r="B31" s="79" t="s">
        <v>175</v>
      </c>
      <c r="C31" s="67"/>
      <c r="D31" s="261"/>
      <c r="E31" s="37"/>
      <c r="F31" s="63">
        <v>1500000</v>
      </c>
      <c r="G31" s="71" t="s">
        <v>13</v>
      </c>
      <c r="H31" s="116"/>
      <c r="I31" s="63"/>
      <c r="J31" s="71"/>
      <c r="L31" s="63"/>
      <c r="M31" s="71"/>
      <c r="N31" s="57"/>
      <c r="O31" s="63"/>
      <c r="P31" s="71"/>
      <c r="Q31" s="422"/>
      <c r="R31" s="423"/>
      <c r="S31" s="63"/>
      <c r="T31" s="71"/>
    </row>
    <row r="32" spans="2:21" s="325" customFormat="1" ht="13" x14ac:dyDescent="0.3">
      <c r="B32" s="79" t="s">
        <v>188</v>
      </c>
      <c r="C32" s="67"/>
      <c r="D32" s="261"/>
      <c r="E32" s="37"/>
      <c r="F32" s="63">
        <v>1500000</v>
      </c>
      <c r="G32" s="71" t="s">
        <v>13</v>
      </c>
      <c r="H32" s="116"/>
      <c r="I32" s="63"/>
      <c r="J32" s="71"/>
      <c r="L32" s="63"/>
      <c r="M32" s="71"/>
      <c r="N32" s="57"/>
      <c r="O32" s="63"/>
      <c r="P32" s="71"/>
      <c r="Q32" s="422"/>
      <c r="R32" s="423"/>
      <c r="S32" s="63"/>
      <c r="T32" s="71"/>
    </row>
    <row r="33" spans="2:21" s="325" customFormat="1" ht="13" x14ac:dyDescent="0.3">
      <c r="B33" s="79" t="s">
        <v>179</v>
      </c>
      <c r="C33" s="67"/>
      <c r="D33" s="261"/>
      <c r="E33" s="37"/>
      <c r="F33" s="63">
        <v>20000000</v>
      </c>
      <c r="G33" s="71" t="s">
        <v>13</v>
      </c>
      <c r="H33" s="116"/>
      <c r="I33" s="63"/>
      <c r="J33" s="71"/>
      <c r="L33" s="63"/>
      <c r="M33" s="71"/>
      <c r="N33" s="57"/>
      <c r="O33" s="63"/>
      <c r="P33" s="71"/>
      <c r="Q33" s="422"/>
      <c r="R33" s="423"/>
      <c r="S33" s="63"/>
      <c r="T33" s="71"/>
    </row>
    <row r="34" spans="2:21" ht="13" x14ac:dyDescent="0.3">
      <c r="B34" s="79" t="s">
        <v>204</v>
      </c>
      <c r="C34" s="67"/>
      <c r="D34" s="261"/>
      <c r="E34" s="37"/>
      <c r="F34" s="63">
        <v>10000000</v>
      </c>
      <c r="G34" s="71" t="s">
        <v>13</v>
      </c>
      <c r="H34" s="116"/>
      <c r="I34" s="63"/>
      <c r="J34" s="71"/>
      <c r="L34" s="63"/>
      <c r="M34" s="71"/>
      <c r="O34" s="63"/>
      <c r="P34" s="71"/>
      <c r="Q34" s="422"/>
      <c r="R34" s="423"/>
      <c r="S34" s="63"/>
      <c r="T34" s="71"/>
    </row>
    <row r="35" spans="2:21" ht="13" x14ac:dyDescent="0.3">
      <c r="B35" s="79" t="s">
        <v>66</v>
      </c>
      <c r="C35" s="67"/>
      <c r="D35" s="261"/>
      <c r="E35" s="37"/>
      <c r="F35" s="63"/>
      <c r="G35" s="71"/>
      <c r="H35" s="116"/>
      <c r="I35" s="63"/>
      <c r="J35" s="71"/>
      <c r="L35" s="63"/>
      <c r="M35" s="71"/>
      <c r="O35" s="63"/>
      <c r="P35" s="71"/>
      <c r="Q35" s="422"/>
      <c r="R35" s="423"/>
      <c r="S35" s="63"/>
      <c r="T35" s="71"/>
    </row>
    <row r="36" spans="2:21" ht="13" x14ac:dyDescent="0.3">
      <c r="B36" s="79" t="s">
        <v>64</v>
      </c>
      <c r="C36" s="67"/>
      <c r="D36" s="261"/>
      <c r="E36" s="37"/>
      <c r="F36" s="63"/>
      <c r="G36" s="71"/>
      <c r="H36" s="116"/>
      <c r="I36" s="63"/>
      <c r="J36" s="71"/>
      <c r="L36" s="63"/>
      <c r="M36" s="71"/>
      <c r="O36" s="63"/>
      <c r="P36" s="71"/>
      <c r="Q36" s="422"/>
      <c r="R36" s="423"/>
      <c r="S36" s="63"/>
      <c r="T36" s="71"/>
    </row>
    <row r="37" spans="2:21" ht="13" x14ac:dyDescent="0.3">
      <c r="B37" s="79" t="s">
        <v>183</v>
      </c>
      <c r="C37" s="67"/>
      <c r="D37" s="261">
        <v>2040000</v>
      </c>
      <c r="E37" s="37" t="s">
        <v>13</v>
      </c>
      <c r="F37" s="63">
        <v>3000000</v>
      </c>
      <c r="G37" s="71" t="s">
        <v>13</v>
      </c>
      <c r="H37" s="116"/>
      <c r="I37" s="63"/>
      <c r="J37" s="71"/>
      <c r="L37" s="63"/>
      <c r="M37" s="71"/>
      <c r="N37" s="57"/>
      <c r="O37" s="63"/>
      <c r="P37" s="71"/>
      <c r="Q37" s="422"/>
      <c r="R37" s="423"/>
      <c r="S37" s="63">
        <v>2040000</v>
      </c>
      <c r="T37" s="71" t="s">
        <v>13</v>
      </c>
      <c r="U37" s="57"/>
    </row>
    <row r="38" spans="2:21" ht="13" x14ac:dyDescent="0.3">
      <c r="B38" s="79" t="s">
        <v>182</v>
      </c>
      <c r="C38" s="67"/>
      <c r="D38" s="261"/>
      <c r="E38" s="37"/>
      <c r="F38" s="63">
        <v>3000000</v>
      </c>
      <c r="G38" s="71" t="s">
        <v>13</v>
      </c>
      <c r="H38" s="116"/>
      <c r="I38" s="63"/>
      <c r="J38" s="71"/>
      <c r="L38" s="63"/>
      <c r="M38" s="71"/>
      <c r="O38" s="63"/>
      <c r="P38" s="71"/>
      <c r="Q38" s="422"/>
      <c r="R38" s="423"/>
      <c r="S38" s="63"/>
      <c r="T38" s="71"/>
    </row>
    <row r="39" spans="2:21" s="325" customFormat="1" ht="13" x14ac:dyDescent="0.3">
      <c r="B39" s="79" t="s">
        <v>191</v>
      </c>
      <c r="C39" s="67"/>
      <c r="D39" s="261"/>
      <c r="E39" s="37"/>
      <c r="F39" s="63">
        <v>2000000</v>
      </c>
      <c r="G39" s="71" t="s">
        <v>13</v>
      </c>
      <c r="H39" s="116"/>
      <c r="I39" s="63"/>
      <c r="J39" s="71"/>
      <c r="L39" s="63"/>
      <c r="M39" s="71"/>
      <c r="O39" s="63"/>
      <c r="P39" s="71"/>
      <c r="Q39" s="422"/>
      <c r="R39" s="423"/>
      <c r="S39" s="63"/>
      <c r="T39" s="71"/>
    </row>
    <row r="40" spans="2:21" ht="13" x14ac:dyDescent="0.3">
      <c r="B40" s="79" t="s">
        <v>65</v>
      </c>
      <c r="C40" s="67"/>
      <c r="D40" s="261">
        <v>2000000</v>
      </c>
      <c r="E40" s="37" t="s">
        <v>13</v>
      </c>
      <c r="F40" s="63">
        <v>2000000</v>
      </c>
      <c r="G40" s="71" t="s">
        <v>13</v>
      </c>
      <c r="H40" s="116"/>
      <c r="I40" s="63"/>
      <c r="J40" s="71"/>
      <c r="L40" s="63"/>
      <c r="M40" s="71"/>
      <c r="O40" s="63"/>
      <c r="P40" s="71"/>
      <c r="Q40" s="422"/>
      <c r="R40" s="423"/>
      <c r="S40" s="63"/>
      <c r="T40" s="71"/>
    </row>
    <row r="41" spans="2:21" s="325" customFormat="1" ht="13" x14ac:dyDescent="0.3">
      <c r="B41" s="79" t="s">
        <v>203</v>
      </c>
      <c r="C41" s="67"/>
      <c r="D41" s="261">
        <v>2218000</v>
      </c>
      <c r="E41" s="37" t="s">
        <v>13</v>
      </c>
      <c r="F41" s="63"/>
      <c r="G41" s="71"/>
      <c r="H41" s="116"/>
      <c r="I41" s="63"/>
      <c r="J41" s="71"/>
      <c r="L41" s="63"/>
      <c r="M41" s="71"/>
      <c r="O41" s="63"/>
      <c r="P41" s="71"/>
      <c r="Q41" s="422"/>
      <c r="R41" s="423"/>
      <c r="S41" s="63"/>
      <c r="T41" s="71"/>
    </row>
    <row r="42" spans="2:21" s="325" customFormat="1" ht="12.75" customHeight="1" x14ac:dyDescent="0.25">
      <c r="B42" s="66" t="s">
        <v>214</v>
      </c>
      <c r="C42" s="1"/>
      <c r="D42" s="265">
        <v>750000</v>
      </c>
      <c r="E42" s="231" t="s">
        <v>13</v>
      </c>
      <c r="F42" s="86"/>
      <c r="G42" s="152"/>
      <c r="H42" s="234"/>
      <c r="I42" s="86"/>
      <c r="J42" s="152"/>
      <c r="L42" s="86"/>
      <c r="M42" s="152"/>
      <c r="N42" s="57"/>
      <c r="O42" s="86"/>
      <c r="P42" s="152"/>
      <c r="Q42" s="422"/>
      <c r="R42" s="448"/>
      <c r="S42" s="86"/>
      <c r="T42" s="152"/>
    </row>
    <row r="43" spans="2:21" s="325" customFormat="1" ht="12.75" customHeight="1" x14ac:dyDescent="0.25">
      <c r="B43" s="66" t="s">
        <v>225</v>
      </c>
      <c r="C43" s="1"/>
      <c r="D43" s="265"/>
      <c r="E43" s="231"/>
      <c r="F43" s="436"/>
      <c r="G43" s="152"/>
      <c r="H43" s="73"/>
      <c r="I43" s="436"/>
      <c r="J43" s="152"/>
      <c r="L43" s="436"/>
      <c r="M43" s="152"/>
      <c r="N43" s="57"/>
      <c r="O43" s="436"/>
      <c r="P43" s="152"/>
      <c r="Q43" s="422"/>
      <c r="R43" s="448"/>
      <c r="S43" s="436">
        <v>1000000</v>
      </c>
      <c r="T43" s="152" t="s">
        <v>13</v>
      </c>
    </row>
    <row r="44" spans="2:21" s="325" customFormat="1" ht="12.75" customHeight="1" x14ac:dyDescent="0.25">
      <c r="B44" s="66" t="s">
        <v>234</v>
      </c>
      <c r="C44" s="1"/>
      <c r="D44" s="265"/>
      <c r="E44" s="231"/>
      <c r="F44" s="436"/>
      <c r="G44" s="152"/>
      <c r="H44" s="73"/>
      <c r="I44" s="436"/>
      <c r="J44" s="152"/>
      <c r="L44" s="436"/>
      <c r="M44" s="152"/>
      <c r="N44" s="57"/>
      <c r="O44" s="436"/>
      <c r="P44" s="152"/>
      <c r="Q44" s="422"/>
      <c r="R44" s="448"/>
      <c r="S44" s="436">
        <v>-575000</v>
      </c>
      <c r="T44" s="152" t="s">
        <v>13</v>
      </c>
      <c r="U44" s="57"/>
    </row>
    <row r="45" spans="2:21" s="325" customFormat="1" ht="12.75" customHeight="1" x14ac:dyDescent="0.25">
      <c r="B45" s="66" t="s">
        <v>234</v>
      </c>
      <c r="C45" s="1"/>
      <c r="D45" s="265"/>
      <c r="E45" s="231"/>
      <c r="F45" s="436"/>
      <c r="G45" s="152"/>
      <c r="H45" s="73"/>
      <c r="I45" s="436"/>
      <c r="J45" s="152"/>
      <c r="L45" s="436"/>
      <c r="M45" s="152"/>
      <c r="N45" s="57"/>
      <c r="O45" s="436"/>
      <c r="P45" s="152"/>
      <c r="Q45" s="422"/>
      <c r="R45" s="448"/>
      <c r="S45" s="436">
        <v>575000</v>
      </c>
      <c r="T45" s="152" t="s">
        <v>17</v>
      </c>
      <c r="U45" s="57"/>
    </row>
    <row r="46" spans="2:21" ht="13" x14ac:dyDescent="0.3">
      <c r="B46" s="79" t="s">
        <v>178</v>
      </c>
      <c r="C46" s="67"/>
      <c r="D46" s="261"/>
      <c r="E46" s="37"/>
      <c r="F46" s="63">
        <v>825988</v>
      </c>
      <c r="G46" s="71" t="s">
        <v>13</v>
      </c>
      <c r="H46" s="116"/>
      <c r="I46" s="63"/>
      <c r="J46" s="71"/>
      <c r="L46" s="63"/>
      <c r="M46" s="71"/>
      <c r="O46" s="63"/>
      <c r="P46" s="71"/>
      <c r="Q46" s="422"/>
      <c r="R46" s="423"/>
      <c r="S46" s="63"/>
      <c r="T46" s="71"/>
    </row>
    <row r="47" spans="2:21" s="325" customFormat="1" ht="13" x14ac:dyDescent="0.3">
      <c r="B47" s="79" t="s">
        <v>178</v>
      </c>
      <c r="C47" s="67"/>
      <c r="D47" s="261"/>
      <c r="E47" s="37"/>
      <c r="F47" s="63">
        <v>54000</v>
      </c>
      <c r="G47" s="71" t="s">
        <v>17</v>
      </c>
      <c r="H47" s="116"/>
      <c r="I47" s="63"/>
      <c r="J47" s="71"/>
      <c r="L47" s="63"/>
      <c r="M47" s="71"/>
      <c r="O47" s="63"/>
      <c r="P47" s="71"/>
      <c r="Q47" s="422"/>
      <c r="R47" s="423"/>
      <c r="S47" s="63"/>
      <c r="T47" s="71"/>
    </row>
    <row r="48" spans="2:21" ht="13" x14ac:dyDescent="0.3">
      <c r="B48" s="79" t="s">
        <v>74</v>
      </c>
      <c r="C48" s="67"/>
      <c r="D48" s="261">
        <v>25660000</v>
      </c>
      <c r="E48" s="37" t="s">
        <v>13</v>
      </c>
      <c r="F48" s="63"/>
      <c r="G48" s="69"/>
      <c r="H48" s="116"/>
      <c r="I48" s="63"/>
      <c r="J48" s="71"/>
      <c r="L48" s="63"/>
      <c r="M48" s="71"/>
      <c r="O48" s="63"/>
      <c r="P48" s="71"/>
      <c r="Q48" s="422"/>
      <c r="R48" s="423"/>
      <c r="S48" s="63"/>
      <c r="T48" s="69"/>
    </row>
    <row r="49" spans="2:21" s="325" customFormat="1" ht="13" x14ac:dyDescent="0.3">
      <c r="B49" s="79" t="s">
        <v>74</v>
      </c>
      <c r="C49" s="67"/>
      <c r="D49" s="261">
        <v>14340000</v>
      </c>
      <c r="E49" s="37" t="s">
        <v>17</v>
      </c>
      <c r="F49" s="63"/>
      <c r="G49" s="69"/>
      <c r="H49" s="116"/>
      <c r="I49" s="63"/>
      <c r="J49" s="71"/>
      <c r="L49" s="63"/>
      <c r="M49" s="71"/>
      <c r="O49" s="63"/>
      <c r="P49" s="71"/>
      <c r="Q49" s="422"/>
      <c r="R49" s="423"/>
      <c r="S49" s="63"/>
      <c r="T49" s="69"/>
    </row>
    <row r="50" spans="2:21" s="325" customFormat="1" ht="13" x14ac:dyDescent="0.3">
      <c r="B50" s="79" t="s">
        <v>146</v>
      </c>
      <c r="C50" s="67"/>
      <c r="D50" s="261">
        <v>15000000</v>
      </c>
      <c r="E50" s="37" t="s">
        <v>17</v>
      </c>
      <c r="F50" s="63"/>
      <c r="G50" s="69"/>
      <c r="H50" s="116"/>
      <c r="I50" s="63"/>
      <c r="J50" s="71"/>
      <c r="L50" s="63"/>
      <c r="M50" s="71"/>
      <c r="O50" s="63"/>
      <c r="P50" s="71"/>
      <c r="Q50" s="422"/>
      <c r="R50" s="423"/>
      <c r="S50" s="63"/>
      <c r="T50" s="69"/>
    </row>
    <row r="51" spans="2:21" ht="25" x14ac:dyDescent="0.25">
      <c r="B51" s="438" t="s">
        <v>176</v>
      </c>
      <c r="C51" s="6"/>
      <c r="D51" s="261">
        <v>3900000</v>
      </c>
      <c r="E51" s="37" t="s">
        <v>13</v>
      </c>
      <c r="F51" s="63"/>
      <c r="G51" s="69"/>
      <c r="H51" s="116"/>
      <c r="I51" s="63"/>
      <c r="J51" s="71"/>
      <c r="L51" s="63"/>
      <c r="M51" s="71"/>
      <c r="O51" s="63"/>
      <c r="P51" s="71"/>
      <c r="Q51" s="422"/>
      <c r="R51" s="423"/>
      <c r="S51" s="63"/>
      <c r="T51" s="69"/>
    </row>
    <row r="52" spans="2:21" x14ac:dyDescent="0.25">
      <c r="B52" s="79" t="s">
        <v>63</v>
      </c>
      <c r="C52" s="6"/>
      <c r="D52" s="261">
        <v>1880000</v>
      </c>
      <c r="E52" s="37" t="s">
        <v>13</v>
      </c>
      <c r="F52" s="63">
        <v>1880000</v>
      </c>
      <c r="G52" s="69" t="s">
        <v>13</v>
      </c>
      <c r="H52" s="116"/>
      <c r="I52" s="63"/>
      <c r="J52" s="71"/>
      <c r="L52" s="63"/>
      <c r="M52" s="71"/>
      <c r="N52" s="57"/>
      <c r="O52" s="63"/>
      <c r="P52" s="71"/>
      <c r="Q52" s="422"/>
      <c r="R52" s="423"/>
      <c r="S52" s="63">
        <v>1880000</v>
      </c>
      <c r="T52" s="69" t="s">
        <v>13</v>
      </c>
      <c r="U52" s="57"/>
    </row>
    <row r="53" spans="2:21" s="325" customFormat="1" x14ac:dyDescent="0.25">
      <c r="B53" s="79" t="s">
        <v>228</v>
      </c>
      <c r="C53" s="6"/>
      <c r="D53" s="261"/>
      <c r="E53" s="37"/>
      <c r="F53" s="63"/>
      <c r="G53" s="69"/>
      <c r="H53" s="116"/>
      <c r="I53" s="63"/>
      <c r="J53" s="69"/>
      <c r="L53" s="63"/>
      <c r="M53" s="69"/>
      <c r="N53" s="57"/>
      <c r="O53" s="63"/>
      <c r="P53" s="69"/>
      <c r="Q53" s="422"/>
      <c r="R53" s="423"/>
      <c r="S53" s="63">
        <v>10000000</v>
      </c>
      <c r="T53" s="69" t="s">
        <v>17</v>
      </c>
      <c r="U53" s="57"/>
    </row>
    <row r="54" spans="2:21" x14ac:dyDescent="0.25">
      <c r="B54" s="79" t="s">
        <v>187</v>
      </c>
      <c r="C54" s="6"/>
      <c r="D54" s="261">
        <v>6500000</v>
      </c>
      <c r="E54" s="37" t="s">
        <v>13</v>
      </c>
      <c r="F54" s="63">
        <v>6500000</v>
      </c>
      <c r="G54" s="69" t="s">
        <v>13</v>
      </c>
      <c r="H54" s="116"/>
      <c r="I54" s="63"/>
      <c r="J54" s="69"/>
      <c r="L54" s="63"/>
      <c r="M54" s="69"/>
      <c r="O54" s="63"/>
      <c r="P54" s="69"/>
      <c r="Q54" s="422"/>
      <c r="R54" s="423"/>
      <c r="S54" s="63"/>
      <c r="T54" s="69"/>
    </row>
    <row r="55" spans="2:21" x14ac:dyDescent="0.25">
      <c r="B55" s="79" t="s">
        <v>85</v>
      </c>
      <c r="C55" s="6"/>
      <c r="D55" s="261"/>
      <c r="E55" s="37"/>
      <c r="F55" s="63">
        <v>-20378086</v>
      </c>
      <c r="G55" s="69" t="s">
        <v>17</v>
      </c>
      <c r="H55" s="116"/>
      <c r="I55" s="63"/>
      <c r="J55" s="69"/>
      <c r="L55" s="63"/>
      <c r="M55" s="69"/>
      <c r="O55" s="63"/>
      <c r="P55" s="69"/>
      <c r="Q55" s="422"/>
      <c r="R55" s="423"/>
      <c r="S55" s="63"/>
      <c r="T55" s="69"/>
    </row>
    <row r="56" spans="2:21" s="325" customFormat="1" x14ac:dyDescent="0.25">
      <c r="B56" s="79" t="s">
        <v>250</v>
      </c>
      <c r="C56" s="6"/>
      <c r="D56" s="261">
        <v>5150000</v>
      </c>
      <c r="E56" s="37" t="s">
        <v>13</v>
      </c>
      <c r="F56" s="63"/>
      <c r="G56" s="69"/>
      <c r="H56" s="116"/>
      <c r="I56" s="63"/>
      <c r="J56" s="69"/>
      <c r="L56" s="63"/>
      <c r="M56" s="69"/>
      <c r="O56" s="63"/>
      <c r="P56" s="69"/>
      <c r="Q56" s="422"/>
      <c r="R56" s="423"/>
      <c r="S56" s="63">
        <v>4600000</v>
      </c>
      <c r="T56" s="69" t="s">
        <v>13</v>
      </c>
    </row>
    <row r="57" spans="2:21" s="325" customFormat="1" x14ac:dyDescent="0.25">
      <c r="B57" s="452" t="s">
        <v>236</v>
      </c>
      <c r="C57" s="6"/>
      <c r="D57" s="449"/>
      <c r="E57" s="37"/>
      <c r="F57" s="410"/>
      <c r="G57" s="409"/>
      <c r="H57" s="116"/>
      <c r="I57" s="410"/>
      <c r="J57" s="409"/>
      <c r="L57" s="410"/>
      <c r="M57" s="409"/>
      <c r="O57" s="410"/>
      <c r="P57" s="409"/>
      <c r="Q57" s="450"/>
      <c r="R57" s="451"/>
      <c r="S57" s="410">
        <v>250000</v>
      </c>
      <c r="T57" s="409" t="s">
        <v>17</v>
      </c>
    </row>
    <row r="58" spans="2:21" ht="4.5" customHeight="1" x14ac:dyDescent="0.25">
      <c r="B58" s="80"/>
      <c r="C58" s="78"/>
      <c r="D58" s="262"/>
      <c r="E58" s="230"/>
      <c r="F58" s="64"/>
      <c r="G58" s="74"/>
      <c r="H58" s="4"/>
      <c r="I58" s="64"/>
      <c r="J58" s="74"/>
      <c r="L58" s="64"/>
      <c r="M58" s="74"/>
      <c r="O58" s="64"/>
      <c r="P58" s="74"/>
      <c r="Q58" s="424"/>
      <c r="R58" s="425"/>
      <c r="S58" s="64"/>
      <c r="T58" s="74"/>
    </row>
    <row r="59" spans="2:21" ht="13" x14ac:dyDescent="0.3">
      <c r="B59" s="89" t="s">
        <v>3</v>
      </c>
      <c r="C59" s="1"/>
      <c r="D59" s="72">
        <f>SUM(D13:D58)</f>
        <v>126738000</v>
      </c>
      <c r="E59" s="37"/>
      <c r="F59" s="72">
        <f>SUM(F14:F55)</f>
        <v>334197551</v>
      </c>
      <c r="G59" s="150"/>
      <c r="H59" s="157"/>
      <c r="I59" s="72"/>
      <c r="J59" s="150"/>
      <c r="L59" s="72"/>
      <c r="M59" s="150"/>
      <c r="O59" s="72"/>
      <c r="P59" s="150"/>
      <c r="Q59" s="415"/>
      <c r="R59" s="415"/>
      <c r="S59" s="72">
        <f>SUM(S14:S57)</f>
        <v>160466046</v>
      </c>
      <c r="T59" s="150"/>
    </row>
    <row r="60" spans="2:21" ht="6" customHeight="1" x14ac:dyDescent="0.3">
      <c r="B60" s="7"/>
      <c r="C60" s="1"/>
      <c r="D60" s="3"/>
      <c r="E60" s="37"/>
      <c r="F60" s="3"/>
      <c r="G60" s="4"/>
      <c r="H60" s="4"/>
      <c r="I60" s="3"/>
      <c r="J60" s="4"/>
      <c r="L60" s="3"/>
      <c r="M60" s="4"/>
      <c r="O60" s="3"/>
      <c r="P60" s="4"/>
      <c r="Q60" s="415"/>
      <c r="R60" s="415"/>
      <c r="S60" s="3"/>
      <c r="T60" s="4"/>
    </row>
    <row r="61" spans="2:21" ht="13" x14ac:dyDescent="0.3">
      <c r="B61" s="5" t="s">
        <v>4</v>
      </c>
      <c r="C61" s="1"/>
      <c r="D61" s="34"/>
      <c r="E61" s="231"/>
      <c r="F61" s="34"/>
      <c r="G61" s="73"/>
      <c r="H61" s="158"/>
      <c r="I61" s="34"/>
      <c r="J61" s="73"/>
      <c r="L61" s="34"/>
      <c r="M61" s="73"/>
      <c r="O61" s="34"/>
      <c r="P61" s="73"/>
      <c r="Q61" s="415"/>
      <c r="R61" s="415"/>
      <c r="S61" s="34"/>
      <c r="T61" s="73"/>
    </row>
    <row r="62" spans="2:21" ht="9" customHeight="1" x14ac:dyDescent="0.25">
      <c r="B62" s="81"/>
      <c r="C62" s="75"/>
      <c r="D62" s="264"/>
      <c r="E62" s="38"/>
      <c r="F62" s="138"/>
      <c r="G62" s="200"/>
      <c r="H62" s="234"/>
      <c r="I62" s="138"/>
      <c r="J62" s="200"/>
      <c r="L62" s="138"/>
      <c r="M62" s="200"/>
      <c r="O62" s="138"/>
      <c r="P62" s="200"/>
      <c r="Q62" s="426"/>
      <c r="R62" s="427"/>
      <c r="S62" s="138"/>
      <c r="T62" s="200"/>
    </row>
    <row r="63" spans="2:21" s="325" customFormat="1" x14ac:dyDescent="0.25">
      <c r="B63" s="81" t="s">
        <v>168</v>
      </c>
      <c r="C63" s="1"/>
      <c r="D63" s="435"/>
      <c r="E63" s="231"/>
      <c r="F63" s="436">
        <v>1010424</v>
      </c>
      <c r="G63" s="437" t="s">
        <v>13</v>
      </c>
      <c r="H63" s="234"/>
      <c r="I63" s="436"/>
      <c r="J63" s="437"/>
      <c r="L63" s="436"/>
      <c r="M63" s="437"/>
      <c r="O63" s="436"/>
      <c r="P63" s="437"/>
      <c r="Q63" s="433"/>
      <c r="R63" s="434"/>
      <c r="S63" s="436"/>
      <c r="T63" s="437"/>
    </row>
    <row r="64" spans="2:21" s="325" customFormat="1" x14ac:dyDescent="0.25">
      <c r="B64" s="81" t="s">
        <v>170</v>
      </c>
      <c r="C64" s="1"/>
      <c r="D64" s="435"/>
      <c r="E64" s="231"/>
      <c r="F64" s="436">
        <v>923111</v>
      </c>
      <c r="G64" s="437" t="s">
        <v>13</v>
      </c>
      <c r="H64" s="234"/>
      <c r="I64" s="436"/>
      <c r="J64" s="437"/>
      <c r="L64" s="436"/>
      <c r="M64" s="437"/>
      <c r="O64" s="436"/>
      <c r="P64" s="437"/>
      <c r="Q64" s="433"/>
      <c r="R64" s="434"/>
      <c r="S64" s="436">
        <v>876883</v>
      </c>
      <c r="T64" s="437" t="s">
        <v>13</v>
      </c>
    </row>
    <row r="65" spans="2:21" s="325" customFormat="1" x14ac:dyDescent="0.25">
      <c r="B65" s="81" t="s">
        <v>229</v>
      </c>
      <c r="C65" s="1"/>
      <c r="D65" s="435"/>
      <c r="E65" s="231"/>
      <c r="F65" s="436"/>
      <c r="G65" s="437"/>
      <c r="H65" s="234"/>
      <c r="I65" s="436"/>
      <c r="J65" s="437"/>
      <c r="L65" s="436"/>
      <c r="M65" s="437"/>
      <c r="O65" s="436"/>
      <c r="P65" s="437"/>
      <c r="Q65" s="433"/>
      <c r="R65" s="434"/>
      <c r="S65" s="436">
        <v>-934011</v>
      </c>
      <c r="T65" s="437" t="s">
        <v>13</v>
      </c>
    </row>
    <row r="66" spans="2:21" s="325" customFormat="1" x14ac:dyDescent="0.25">
      <c r="B66" s="81" t="s">
        <v>231</v>
      </c>
      <c r="C66" s="1"/>
      <c r="D66" s="435"/>
      <c r="E66" s="231"/>
      <c r="F66" s="436"/>
      <c r="G66" s="437"/>
      <c r="H66" s="234"/>
      <c r="I66" s="436"/>
      <c r="J66" s="437"/>
      <c r="L66" s="436"/>
      <c r="M66" s="437"/>
      <c r="O66" s="436"/>
      <c r="P66" s="437"/>
      <c r="Q66" s="433"/>
      <c r="R66" s="434"/>
      <c r="S66" s="436">
        <v>593597</v>
      </c>
      <c r="T66" s="437" t="s">
        <v>13</v>
      </c>
    </row>
    <row r="67" spans="2:21" ht="12.75" customHeight="1" x14ac:dyDescent="0.25">
      <c r="B67" s="81" t="s">
        <v>83</v>
      </c>
      <c r="C67" s="1"/>
      <c r="D67" s="265">
        <v>250000</v>
      </c>
      <c r="E67" s="231" t="s">
        <v>13</v>
      </c>
      <c r="F67" s="86"/>
      <c r="G67" s="152"/>
      <c r="H67" s="234"/>
      <c r="I67" s="86"/>
      <c r="J67" s="152"/>
      <c r="L67" s="86"/>
      <c r="M67" s="152"/>
      <c r="N67" s="57"/>
      <c r="O67" s="86"/>
      <c r="P67" s="152"/>
      <c r="Q67" s="422"/>
      <c r="R67" s="423"/>
      <c r="S67" s="86">
        <v>250000</v>
      </c>
      <c r="T67" s="152" t="s">
        <v>13</v>
      </c>
    </row>
    <row r="68" spans="2:21" s="325" customFormat="1" ht="12.75" customHeight="1" x14ac:dyDescent="0.25">
      <c r="B68" s="81" t="s">
        <v>147</v>
      </c>
      <c r="C68" s="1"/>
      <c r="D68" s="265">
        <v>50000</v>
      </c>
      <c r="E68" s="231" t="s">
        <v>13</v>
      </c>
      <c r="F68" s="86"/>
      <c r="G68" s="152"/>
      <c r="H68" s="234"/>
      <c r="I68" s="86"/>
      <c r="J68" s="152"/>
      <c r="L68" s="86"/>
      <c r="M68" s="152"/>
      <c r="N68" s="57"/>
      <c r="O68" s="86"/>
      <c r="P68" s="152"/>
      <c r="Q68" s="422"/>
      <c r="R68" s="423"/>
      <c r="S68" s="86">
        <v>50000</v>
      </c>
      <c r="T68" s="152" t="s">
        <v>13</v>
      </c>
    </row>
    <row r="69" spans="2:21" s="325" customFormat="1" ht="12.75" customHeight="1" x14ac:dyDescent="0.25">
      <c r="B69" s="81" t="s">
        <v>181</v>
      </c>
      <c r="C69" s="1"/>
      <c r="D69" s="265">
        <v>850000</v>
      </c>
      <c r="E69" s="231" t="s">
        <v>13</v>
      </c>
      <c r="F69" s="86"/>
      <c r="G69" s="152"/>
      <c r="H69" s="234"/>
      <c r="I69" s="86"/>
      <c r="J69" s="152"/>
      <c r="L69" s="86"/>
      <c r="M69" s="152"/>
      <c r="N69" s="57"/>
      <c r="O69" s="86"/>
      <c r="P69" s="152"/>
      <c r="Q69" s="422"/>
      <c r="R69" s="423"/>
      <c r="S69" s="86">
        <v>850000</v>
      </c>
      <c r="T69" s="152" t="s">
        <v>13</v>
      </c>
    </row>
    <row r="70" spans="2:21" s="325" customFormat="1" ht="12.75" customHeight="1" x14ac:dyDescent="0.25">
      <c r="B70" s="81" t="s">
        <v>167</v>
      </c>
      <c r="C70" s="1"/>
      <c r="D70" s="265">
        <v>546500</v>
      </c>
      <c r="E70" s="231" t="s">
        <v>13</v>
      </c>
      <c r="F70" s="86">
        <v>546500</v>
      </c>
      <c r="G70" s="152" t="s">
        <v>13</v>
      </c>
      <c r="H70" s="234"/>
      <c r="I70" s="86"/>
      <c r="J70" s="152"/>
      <c r="L70" s="86"/>
      <c r="M70" s="152"/>
      <c r="N70" s="57"/>
      <c r="O70" s="86"/>
      <c r="P70" s="152"/>
      <c r="Q70" s="422"/>
      <c r="R70" s="423"/>
      <c r="S70" s="86"/>
      <c r="T70" s="152"/>
    </row>
    <row r="71" spans="2:21" s="325" customFormat="1" ht="12.75" customHeight="1" x14ac:dyDescent="0.25">
      <c r="B71" s="81" t="s">
        <v>160</v>
      </c>
      <c r="C71" s="1"/>
      <c r="D71" s="265">
        <v>460000</v>
      </c>
      <c r="E71" s="231" t="s">
        <v>13</v>
      </c>
      <c r="F71" s="86"/>
      <c r="G71" s="152"/>
      <c r="H71" s="234"/>
      <c r="I71" s="86"/>
      <c r="J71" s="152"/>
      <c r="L71" s="86"/>
      <c r="M71" s="152"/>
      <c r="N71" s="57"/>
      <c r="O71" s="86"/>
      <c r="P71" s="152"/>
      <c r="Q71" s="422"/>
      <c r="R71" s="423"/>
      <c r="S71" s="86"/>
      <c r="T71" s="152"/>
    </row>
    <row r="72" spans="2:21" s="325" customFormat="1" ht="12.75" customHeight="1" x14ac:dyDescent="0.25">
      <c r="B72" s="81" t="s">
        <v>202</v>
      </c>
      <c r="C72" s="1"/>
      <c r="D72" s="265">
        <v>2900000</v>
      </c>
      <c r="E72" s="231" t="s">
        <v>13</v>
      </c>
      <c r="F72" s="86"/>
      <c r="G72" s="152"/>
      <c r="H72" s="234"/>
      <c r="I72" s="86"/>
      <c r="J72" s="152"/>
      <c r="L72" s="86"/>
      <c r="M72" s="152"/>
      <c r="N72" s="57"/>
      <c r="O72" s="86"/>
      <c r="P72" s="152"/>
      <c r="Q72" s="422"/>
      <c r="R72" s="423"/>
      <c r="S72" s="86"/>
      <c r="T72" s="152"/>
    </row>
    <row r="73" spans="2:21" s="325" customFormat="1" ht="12.75" customHeight="1" x14ac:dyDescent="0.25">
      <c r="B73" s="81" t="s">
        <v>212</v>
      </c>
      <c r="C73" s="1"/>
      <c r="D73" s="265">
        <v>750000</v>
      </c>
      <c r="E73" s="231" t="s">
        <v>13</v>
      </c>
      <c r="F73" s="86"/>
      <c r="G73" s="152"/>
      <c r="H73" s="234"/>
      <c r="I73" s="86"/>
      <c r="J73" s="152"/>
      <c r="L73" s="86"/>
      <c r="M73" s="152"/>
      <c r="N73" s="57"/>
      <c r="O73" s="86"/>
      <c r="P73" s="152"/>
      <c r="Q73" s="422"/>
      <c r="R73" s="423"/>
      <c r="S73" s="86">
        <v>750000</v>
      </c>
      <c r="T73" s="152" t="s">
        <v>13</v>
      </c>
      <c r="U73" s="57"/>
    </row>
    <row r="74" spans="2:21" s="325" customFormat="1" ht="12.75" customHeight="1" x14ac:dyDescent="0.25">
      <c r="B74" s="81" t="s">
        <v>158</v>
      </c>
      <c r="C74" s="1"/>
      <c r="D74" s="265">
        <v>500000</v>
      </c>
      <c r="E74" s="231" t="s">
        <v>13</v>
      </c>
      <c r="F74" s="86"/>
      <c r="G74" s="152"/>
      <c r="H74" s="234"/>
      <c r="I74" s="86"/>
      <c r="J74" s="152"/>
      <c r="L74" s="86"/>
      <c r="M74" s="152"/>
      <c r="N74" s="57"/>
      <c r="O74" s="86"/>
      <c r="P74" s="152"/>
      <c r="Q74" s="422"/>
      <c r="R74" s="423"/>
      <c r="S74" s="86">
        <v>5000000</v>
      </c>
      <c r="T74" s="152" t="s">
        <v>17</v>
      </c>
      <c r="U74" s="57"/>
    </row>
    <row r="75" spans="2:21" s="325" customFormat="1" ht="12.75" customHeight="1" x14ac:dyDescent="0.25">
      <c r="B75" s="81" t="s">
        <v>230</v>
      </c>
      <c r="C75" s="1"/>
      <c r="D75" s="265"/>
      <c r="E75" s="231"/>
      <c r="F75" s="86"/>
      <c r="G75" s="152"/>
      <c r="H75" s="234"/>
      <c r="I75" s="86"/>
      <c r="J75" s="152"/>
      <c r="L75" s="86"/>
      <c r="M75" s="152"/>
      <c r="N75" s="57"/>
      <c r="O75" s="86"/>
      <c r="P75" s="152"/>
      <c r="Q75" s="422"/>
      <c r="R75" s="423"/>
      <c r="S75" s="86">
        <v>6000000</v>
      </c>
      <c r="T75" s="152" t="s">
        <v>17</v>
      </c>
    </row>
    <row r="76" spans="2:21" s="325" customFormat="1" ht="12.75" customHeight="1" x14ac:dyDescent="0.25">
      <c r="B76" s="81" t="s">
        <v>159</v>
      </c>
      <c r="C76" s="1"/>
      <c r="D76" s="265">
        <v>1063000</v>
      </c>
      <c r="E76" s="231" t="s">
        <v>17</v>
      </c>
      <c r="F76" s="86"/>
      <c r="G76" s="152"/>
      <c r="H76" s="234"/>
      <c r="I76" s="86"/>
      <c r="J76" s="152"/>
      <c r="L76" s="86"/>
      <c r="M76" s="152"/>
      <c r="N76" s="57"/>
      <c r="O76" s="86"/>
      <c r="P76" s="152"/>
      <c r="Q76" s="422"/>
      <c r="R76" s="423"/>
      <c r="S76" s="86">
        <v>1063000</v>
      </c>
      <c r="T76" s="152" t="s">
        <v>17</v>
      </c>
    </row>
    <row r="77" spans="2:21" ht="12.75" customHeight="1" x14ac:dyDescent="0.25">
      <c r="B77" s="81" t="s">
        <v>189</v>
      </c>
      <c r="C77" s="1"/>
      <c r="D77" s="265">
        <f>12000000+7000000</f>
        <v>19000000</v>
      </c>
      <c r="E77" s="231" t="s">
        <v>13</v>
      </c>
      <c r="F77" s="86">
        <v>10000000</v>
      </c>
      <c r="G77" s="152" t="s">
        <v>13</v>
      </c>
      <c r="H77" s="234"/>
      <c r="I77" s="86"/>
      <c r="J77" s="152"/>
      <c r="L77" s="86"/>
      <c r="M77" s="152"/>
      <c r="O77" s="86"/>
      <c r="P77" s="152"/>
      <c r="Q77" s="422"/>
      <c r="R77" s="423"/>
      <c r="S77" s="86"/>
      <c r="T77" s="152"/>
    </row>
    <row r="78" spans="2:21" ht="12.75" customHeight="1" x14ac:dyDescent="0.25">
      <c r="B78" s="81" t="s">
        <v>148</v>
      </c>
      <c r="C78" s="1"/>
      <c r="D78" s="265">
        <f>500000+280000+75000</f>
        <v>855000</v>
      </c>
      <c r="E78" s="231" t="s">
        <v>13</v>
      </c>
      <c r="F78" s="86"/>
      <c r="G78" s="152"/>
      <c r="H78" s="234"/>
      <c r="I78" s="86"/>
      <c r="J78" s="152"/>
      <c r="L78" s="86"/>
      <c r="M78" s="152"/>
      <c r="O78" s="86"/>
      <c r="P78" s="152"/>
      <c r="Q78" s="422"/>
      <c r="R78" s="423"/>
      <c r="S78" s="86"/>
      <c r="T78" s="152"/>
    </row>
    <row r="79" spans="2:21" ht="12.75" customHeight="1" x14ac:dyDescent="0.25">
      <c r="B79" s="81" t="s">
        <v>190</v>
      </c>
      <c r="C79" s="1"/>
      <c r="D79" s="265"/>
      <c r="E79" s="231"/>
      <c r="F79" s="86">
        <v>500000</v>
      </c>
      <c r="G79" s="152" t="s">
        <v>13</v>
      </c>
      <c r="H79" s="234"/>
      <c r="I79" s="86"/>
      <c r="J79" s="152"/>
      <c r="L79" s="86"/>
      <c r="M79" s="152"/>
      <c r="O79" s="86"/>
      <c r="P79" s="152"/>
      <c r="Q79" s="422"/>
      <c r="R79" s="423"/>
      <c r="S79" s="86"/>
      <c r="T79" s="152"/>
    </row>
    <row r="80" spans="2:21" s="325" customFormat="1" ht="12.75" customHeight="1" x14ac:dyDescent="0.25">
      <c r="B80" s="81" t="s">
        <v>184</v>
      </c>
      <c r="C80" s="1"/>
      <c r="D80" s="265"/>
      <c r="E80" s="231"/>
      <c r="F80" s="86">
        <v>500000</v>
      </c>
      <c r="G80" s="152" t="s">
        <v>17</v>
      </c>
      <c r="H80" s="234"/>
      <c r="I80" s="86"/>
      <c r="J80" s="152"/>
      <c r="L80" s="86"/>
      <c r="M80" s="152"/>
      <c r="O80" s="86"/>
      <c r="P80" s="152"/>
      <c r="Q80" s="422"/>
      <c r="R80" s="423"/>
      <c r="S80" s="86"/>
      <c r="T80" s="152"/>
    </row>
    <row r="81" spans="2:21" ht="12.75" customHeight="1" x14ac:dyDescent="0.25">
      <c r="B81" s="81" t="s">
        <v>150</v>
      </c>
      <c r="C81" s="1"/>
      <c r="D81" s="265">
        <v>3000000</v>
      </c>
      <c r="E81" s="231" t="s">
        <v>13</v>
      </c>
      <c r="F81" s="86"/>
      <c r="G81" s="152"/>
      <c r="H81" s="234"/>
      <c r="I81" s="86"/>
      <c r="J81" s="152"/>
      <c r="L81" s="86"/>
      <c r="M81" s="152"/>
      <c r="N81" s="57"/>
      <c r="O81" s="86"/>
      <c r="P81" s="152"/>
      <c r="Q81" s="422"/>
      <c r="R81" s="423"/>
      <c r="S81" s="86"/>
      <c r="T81" s="152"/>
    </row>
    <row r="82" spans="2:21" s="325" customFormat="1" ht="12.75" customHeight="1" x14ac:dyDescent="0.25">
      <c r="B82" s="81" t="s">
        <v>217</v>
      </c>
      <c r="C82" s="1"/>
      <c r="D82" s="265">
        <v>300000</v>
      </c>
      <c r="E82" s="231" t="s">
        <v>13</v>
      </c>
      <c r="F82" s="86"/>
      <c r="G82" s="152"/>
      <c r="H82" s="234"/>
      <c r="I82" s="86"/>
      <c r="J82" s="152"/>
      <c r="L82" s="86"/>
      <c r="M82" s="152"/>
      <c r="N82" s="57"/>
      <c r="O82" s="86"/>
      <c r="P82" s="152"/>
      <c r="Q82" s="422"/>
      <c r="R82" s="423"/>
      <c r="S82" s="86"/>
      <c r="T82" s="152"/>
    </row>
    <row r="83" spans="2:21" ht="12.75" customHeight="1" x14ac:dyDescent="0.25">
      <c r="B83" s="81" t="s">
        <v>151</v>
      </c>
      <c r="C83" s="1"/>
      <c r="D83" s="265">
        <v>465000</v>
      </c>
      <c r="E83" s="231" t="s">
        <v>13</v>
      </c>
      <c r="F83" s="86"/>
      <c r="G83" s="152"/>
      <c r="H83" s="234"/>
      <c r="I83" s="86"/>
      <c r="J83" s="152"/>
      <c r="L83" s="86"/>
      <c r="M83" s="152"/>
      <c r="O83" s="86"/>
      <c r="P83" s="152"/>
      <c r="Q83" s="422"/>
      <c r="R83" s="423"/>
      <c r="S83" s="86"/>
      <c r="T83" s="152"/>
    </row>
    <row r="84" spans="2:21" ht="12.75" customHeight="1" x14ac:dyDescent="0.25">
      <c r="B84" s="81" t="s">
        <v>152</v>
      </c>
      <c r="C84" s="1"/>
      <c r="D84" s="265">
        <v>250000</v>
      </c>
      <c r="E84" s="231" t="s">
        <v>13</v>
      </c>
      <c r="F84" s="86"/>
      <c r="G84" s="152"/>
      <c r="H84" s="234"/>
      <c r="I84" s="86"/>
      <c r="J84" s="152"/>
      <c r="L84" s="86"/>
      <c r="M84" s="152"/>
      <c r="O84" s="86"/>
      <c r="P84" s="152"/>
      <c r="Q84" s="422"/>
      <c r="R84" s="423"/>
      <c r="S84" s="86"/>
      <c r="T84" s="152"/>
    </row>
    <row r="85" spans="2:21" ht="12.75" customHeight="1" x14ac:dyDescent="0.25">
      <c r="B85" s="81" t="s">
        <v>177</v>
      </c>
      <c r="C85" s="1"/>
      <c r="D85" s="265">
        <v>250000</v>
      </c>
      <c r="E85" s="231" t="s">
        <v>13</v>
      </c>
      <c r="F85" s="86">
        <v>250000</v>
      </c>
      <c r="G85" s="152" t="s">
        <v>13</v>
      </c>
      <c r="H85" s="234"/>
      <c r="I85" s="86"/>
      <c r="J85" s="152"/>
      <c r="L85" s="86"/>
      <c r="M85" s="152"/>
      <c r="N85" s="57"/>
      <c r="O85" s="86"/>
      <c r="P85" s="152"/>
      <c r="Q85" s="422"/>
      <c r="R85" s="423"/>
      <c r="S85" s="86"/>
      <c r="T85" s="152"/>
    </row>
    <row r="86" spans="2:21" s="325" customFormat="1" ht="12.75" customHeight="1" x14ac:dyDescent="0.25">
      <c r="B86" s="81" t="s">
        <v>166</v>
      </c>
      <c r="C86" s="1"/>
      <c r="D86" s="265">
        <v>300000</v>
      </c>
      <c r="E86" s="231" t="s">
        <v>17</v>
      </c>
      <c r="F86" s="86">
        <v>300000</v>
      </c>
      <c r="G86" s="152" t="s">
        <v>17</v>
      </c>
      <c r="H86" s="234"/>
      <c r="I86" s="86"/>
      <c r="J86" s="152"/>
      <c r="L86" s="86"/>
      <c r="M86" s="152"/>
      <c r="N86" s="57"/>
      <c r="O86" s="86"/>
      <c r="P86" s="152"/>
      <c r="Q86" s="422"/>
      <c r="R86" s="423"/>
      <c r="S86" s="86">
        <v>300000</v>
      </c>
      <c r="T86" s="152" t="s">
        <v>17</v>
      </c>
      <c r="U86" s="57"/>
    </row>
    <row r="87" spans="2:21" s="325" customFormat="1" ht="12.75" customHeight="1" x14ac:dyDescent="0.25">
      <c r="B87" s="81" t="s">
        <v>215</v>
      </c>
      <c r="C87" s="1"/>
      <c r="D87" s="265">
        <v>300000</v>
      </c>
      <c r="E87" s="231" t="s">
        <v>13</v>
      </c>
      <c r="F87" s="86"/>
      <c r="G87" s="152"/>
      <c r="H87" s="234"/>
      <c r="I87" s="86"/>
      <c r="J87" s="152"/>
      <c r="L87" s="86"/>
      <c r="M87" s="152"/>
      <c r="O87" s="86"/>
      <c r="P87" s="152"/>
      <c r="Q87" s="422"/>
      <c r="R87" s="423"/>
      <c r="S87" s="86"/>
      <c r="T87" s="152"/>
    </row>
    <row r="88" spans="2:21" s="325" customFormat="1" ht="12.75" customHeight="1" x14ac:dyDescent="0.25">
      <c r="B88" s="81" t="s">
        <v>205</v>
      </c>
      <c r="C88" s="1"/>
      <c r="D88" s="265">
        <v>300000</v>
      </c>
      <c r="E88" s="231" t="s">
        <v>13</v>
      </c>
      <c r="F88" s="86"/>
      <c r="G88" s="152"/>
      <c r="H88" s="234"/>
      <c r="I88" s="86"/>
      <c r="J88" s="152"/>
      <c r="L88" s="86"/>
      <c r="M88" s="152"/>
      <c r="O88" s="86"/>
      <c r="P88" s="152"/>
      <c r="Q88" s="422"/>
      <c r="R88" s="423"/>
      <c r="S88" s="86"/>
      <c r="T88" s="152"/>
    </row>
    <row r="89" spans="2:21" s="325" customFormat="1" ht="12.75" customHeight="1" x14ac:dyDescent="0.25">
      <c r="B89" s="81" t="s">
        <v>156</v>
      </c>
      <c r="C89" s="1"/>
      <c r="D89" s="265">
        <v>100000</v>
      </c>
      <c r="E89" s="231" t="s">
        <v>13</v>
      </c>
      <c r="F89" s="86"/>
      <c r="G89" s="152"/>
      <c r="H89" s="234"/>
      <c r="I89" s="86"/>
      <c r="J89" s="152"/>
      <c r="L89" s="86"/>
      <c r="M89" s="152"/>
      <c r="O89" s="86"/>
      <c r="P89" s="152"/>
      <c r="Q89" s="422"/>
      <c r="R89" s="423"/>
      <c r="S89" s="86">
        <v>100000</v>
      </c>
      <c r="T89" s="152" t="s">
        <v>13</v>
      </c>
      <c r="U89" s="57"/>
    </row>
    <row r="90" spans="2:21" s="325" customFormat="1" ht="12.75" customHeight="1" x14ac:dyDescent="0.25">
      <c r="B90" s="81" t="s">
        <v>157</v>
      </c>
      <c r="C90" s="1"/>
      <c r="D90" s="265">
        <v>125000</v>
      </c>
      <c r="E90" s="231" t="s">
        <v>13</v>
      </c>
      <c r="F90" s="86"/>
      <c r="G90" s="152"/>
      <c r="H90" s="234"/>
      <c r="I90" s="86"/>
      <c r="J90" s="152"/>
      <c r="L90" s="86"/>
      <c r="M90" s="152"/>
      <c r="O90" s="86"/>
      <c r="P90" s="152"/>
      <c r="Q90" s="422"/>
      <c r="R90" s="423"/>
      <c r="S90" s="86"/>
      <c r="T90" s="152"/>
    </row>
    <row r="91" spans="2:21" s="325" customFormat="1" ht="12.75" customHeight="1" x14ac:dyDescent="0.25">
      <c r="B91" s="81" t="s">
        <v>206</v>
      </c>
      <c r="C91" s="1"/>
      <c r="D91" s="265">
        <v>395700</v>
      </c>
      <c r="E91" s="231" t="s">
        <v>13</v>
      </c>
      <c r="F91" s="86"/>
      <c r="G91" s="152"/>
      <c r="H91" s="234"/>
      <c r="I91" s="436"/>
      <c r="J91" s="437"/>
      <c r="L91" s="436"/>
      <c r="M91" s="437"/>
      <c r="O91" s="436"/>
      <c r="P91" s="437"/>
      <c r="Q91" s="422"/>
      <c r="R91" s="423"/>
      <c r="S91" s="86"/>
      <c r="T91" s="152"/>
    </row>
    <row r="92" spans="2:21" x14ac:dyDescent="0.25">
      <c r="B92" s="79" t="s">
        <v>219</v>
      </c>
      <c r="C92" s="75"/>
      <c r="D92" s="261">
        <v>15588000</v>
      </c>
      <c r="E92" s="39" t="s">
        <v>17</v>
      </c>
      <c r="F92" s="86"/>
      <c r="G92" s="152"/>
      <c r="H92" s="234"/>
      <c r="I92" s="63"/>
      <c r="J92" s="69"/>
      <c r="L92" s="63"/>
      <c r="M92" s="69"/>
      <c r="O92" s="63"/>
      <c r="P92" s="69"/>
      <c r="Q92" s="422"/>
      <c r="R92" s="423"/>
      <c r="S92" s="86"/>
      <c r="T92" s="152"/>
    </row>
    <row r="93" spans="2:21" s="325" customFormat="1" ht="12.75" customHeight="1" x14ac:dyDescent="0.25">
      <c r="B93" s="66" t="s">
        <v>155</v>
      </c>
      <c r="C93" s="1"/>
      <c r="D93" s="265">
        <v>400000</v>
      </c>
      <c r="E93" s="231" t="s">
        <v>13</v>
      </c>
      <c r="F93" s="86">
        <v>400000</v>
      </c>
      <c r="G93" s="152" t="s">
        <v>13</v>
      </c>
      <c r="H93" s="234"/>
      <c r="I93" s="86"/>
      <c r="J93" s="152"/>
      <c r="L93" s="86"/>
      <c r="M93" s="152"/>
      <c r="N93" s="57"/>
      <c r="O93" s="86"/>
      <c r="P93" s="152"/>
      <c r="Q93" s="422"/>
      <c r="R93" s="423"/>
      <c r="S93" s="86"/>
      <c r="T93" s="152"/>
    </row>
    <row r="94" spans="2:21" ht="12.75" customHeight="1" x14ac:dyDescent="0.25">
      <c r="B94" s="79" t="s">
        <v>161</v>
      </c>
      <c r="C94" s="1"/>
      <c r="D94" s="265">
        <v>2419845</v>
      </c>
      <c r="E94" s="231" t="s">
        <v>13</v>
      </c>
      <c r="F94" s="86"/>
      <c r="G94" s="152"/>
      <c r="H94" s="234"/>
      <c r="I94" s="86"/>
      <c r="J94" s="152"/>
      <c r="L94" s="86"/>
      <c r="M94" s="152"/>
      <c r="N94" s="57"/>
      <c r="O94" s="86"/>
      <c r="P94" s="152"/>
      <c r="Q94" s="422"/>
      <c r="R94" s="423"/>
      <c r="S94" s="86">
        <v>330000</v>
      </c>
      <c r="T94" s="152" t="s">
        <v>13</v>
      </c>
      <c r="U94" s="57"/>
    </row>
    <row r="95" spans="2:21" s="325" customFormat="1" ht="12.75" customHeight="1" x14ac:dyDescent="0.25">
      <c r="B95" s="66" t="s">
        <v>232</v>
      </c>
      <c r="C95" s="1"/>
      <c r="D95" s="265"/>
      <c r="E95" s="231"/>
      <c r="F95" s="86"/>
      <c r="G95" s="152"/>
      <c r="H95" s="234"/>
      <c r="I95" s="86"/>
      <c r="J95" s="152"/>
      <c r="L95" s="86"/>
      <c r="M95" s="152"/>
      <c r="N95" s="57"/>
      <c r="O95" s="86"/>
      <c r="P95" s="152"/>
      <c r="Q95" s="422"/>
      <c r="R95" s="423"/>
      <c r="S95" s="86">
        <v>50000</v>
      </c>
      <c r="T95" s="152" t="s">
        <v>13</v>
      </c>
      <c r="U95" s="57"/>
    </row>
    <row r="96" spans="2:21" s="325" customFormat="1" ht="12.75" customHeight="1" x14ac:dyDescent="0.25">
      <c r="B96" s="66" t="s">
        <v>233</v>
      </c>
      <c r="C96" s="1"/>
      <c r="D96" s="265"/>
      <c r="E96" s="231"/>
      <c r="F96" s="86"/>
      <c r="G96" s="152"/>
      <c r="H96" s="234"/>
      <c r="I96" s="86"/>
      <c r="J96" s="152"/>
      <c r="L96" s="86"/>
      <c r="M96" s="152"/>
      <c r="N96" s="57"/>
      <c r="O96" s="86"/>
      <c r="P96" s="152"/>
      <c r="Q96" s="422"/>
      <c r="R96" s="423"/>
      <c r="S96" s="86">
        <v>-450552</v>
      </c>
      <c r="T96" s="152" t="s">
        <v>13</v>
      </c>
    </row>
    <row r="97" spans="2:21" s="325" customFormat="1" ht="12.75" customHeight="1" x14ac:dyDescent="0.25">
      <c r="B97" s="66" t="s">
        <v>169</v>
      </c>
      <c r="C97" s="1"/>
      <c r="D97" s="265"/>
      <c r="E97" s="231"/>
      <c r="F97" s="86">
        <v>140380</v>
      </c>
      <c r="G97" s="152" t="s">
        <v>13</v>
      </c>
      <c r="H97" s="234"/>
      <c r="I97" s="86"/>
      <c r="J97" s="152"/>
      <c r="L97" s="86"/>
      <c r="M97" s="152"/>
      <c r="N97" s="57"/>
      <c r="O97" s="86"/>
      <c r="P97" s="152"/>
      <c r="Q97" s="422"/>
      <c r="R97" s="423"/>
      <c r="S97" s="86"/>
      <c r="T97" s="152"/>
    </row>
    <row r="98" spans="2:21" s="325" customFormat="1" ht="12.75" customHeight="1" x14ac:dyDescent="0.25">
      <c r="B98" s="66" t="s">
        <v>249</v>
      </c>
      <c r="C98" s="1"/>
      <c r="D98" s="265"/>
      <c r="E98" s="231"/>
      <c r="F98" s="86">
        <v>190190</v>
      </c>
      <c r="G98" s="152" t="s">
        <v>13</v>
      </c>
      <c r="H98" s="234"/>
      <c r="I98" s="86"/>
      <c r="J98" s="152"/>
      <c r="L98" s="86"/>
      <c r="M98" s="152"/>
      <c r="N98" s="57"/>
      <c r="O98" s="86"/>
      <c r="P98" s="152"/>
      <c r="Q98" s="422"/>
      <c r="R98" s="423"/>
      <c r="S98" s="86">
        <v>300000</v>
      </c>
      <c r="T98" s="152" t="s">
        <v>13</v>
      </c>
      <c r="U98" s="57"/>
    </row>
    <row r="99" spans="2:21" s="325" customFormat="1" ht="12.75" customHeight="1" x14ac:dyDescent="0.25">
      <c r="B99" s="66" t="s">
        <v>171</v>
      </c>
      <c r="C99" s="1"/>
      <c r="D99" s="265"/>
      <c r="E99" s="231"/>
      <c r="F99" s="86">
        <v>270000</v>
      </c>
      <c r="G99" s="152" t="s">
        <v>13</v>
      </c>
      <c r="H99" s="234"/>
      <c r="I99" s="86"/>
      <c r="J99" s="152"/>
      <c r="L99" s="86"/>
      <c r="M99" s="152"/>
      <c r="N99" s="57"/>
      <c r="O99" s="86"/>
      <c r="P99" s="152"/>
      <c r="Q99" s="422"/>
      <c r="R99" s="423"/>
      <c r="S99" s="86"/>
      <c r="T99" s="152"/>
    </row>
    <row r="100" spans="2:21" s="325" customFormat="1" ht="12.75" customHeight="1" x14ac:dyDescent="0.25">
      <c r="B100" s="66" t="s">
        <v>185</v>
      </c>
      <c r="C100" s="1"/>
      <c r="D100" s="265"/>
      <c r="E100" s="231"/>
      <c r="F100" s="86">
        <v>100000</v>
      </c>
      <c r="G100" s="152" t="s">
        <v>13</v>
      </c>
      <c r="H100" s="234"/>
      <c r="I100" s="86"/>
      <c r="J100" s="152"/>
      <c r="L100" s="86"/>
      <c r="M100" s="152"/>
      <c r="N100" s="57"/>
      <c r="O100" s="86"/>
      <c r="P100" s="152"/>
      <c r="Q100" s="422"/>
      <c r="R100" s="423"/>
      <c r="S100" s="86"/>
      <c r="T100" s="152"/>
    </row>
    <row r="101" spans="2:21" s="325" customFormat="1" ht="12.75" customHeight="1" x14ac:dyDescent="0.25">
      <c r="B101" s="66" t="s">
        <v>180</v>
      </c>
      <c r="C101" s="1"/>
      <c r="D101" s="265"/>
      <c r="E101" s="231"/>
      <c r="F101" s="86">
        <v>200000</v>
      </c>
      <c r="G101" s="152" t="s">
        <v>13</v>
      </c>
      <c r="H101" s="234"/>
      <c r="I101" s="86"/>
      <c r="J101" s="152"/>
      <c r="L101" s="86"/>
      <c r="M101" s="152"/>
      <c r="N101" s="57"/>
      <c r="O101" s="86"/>
      <c r="P101" s="152"/>
      <c r="Q101" s="422"/>
      <c r="R101" s="423"/>
      <c r="S101" s="86"/>
      <c r="T101" s="152"/>
    </row>
    <row r="102" spans="2:21" ht="12.75" customHeight="1" x14ac:dyDescent="0.25">
      <c r="B102" s="66" t="s">
        <v>162</v>
      </c>
      <c r="C102" s="1"/>
      <c r="D102" s="265">
        <v>1597800</v>
      </c>
      <c r="E102" s="231" t="s">
        <v>17</v>
      </c>
      <c r="F102" s="86"/>
      <c r="G102" s="152"/>
      <c r="H102" s="234"/>
      <c r="I102" s="86"/>
      <c r="J102" s="152"/>
      <c r="L102" s="322"/>
      <c r="M102" s="152"/>
      <c r="N102" s="57"/>
      <c r="O102" s="322"/>
      <c r="P102" s="152"/>
      <c r="Q102" s="422"/>
      <c r="R102" s="423"/>
      <c r="S102" s="86"/>
      <c r="T102" s="152"/>
    </row>
    <row r="103" spans="2:21" s="57" customFormat="1" ht="12.75" customHeight="1" x14ac:dyDescent="0.25">
      <c r="B103" s="66" t="s">
        <v>163</v>
      </c>
      <c r="C103" s="31"/>
      <c r="D103" s="265">
        <v>3040766</v>
      </c>
      <c r="E103" s="231" t="s">
        <v>13</v>
      </c>
      <c r="F103" s="86"/>
      <c r="G103" s="152"/>
      <c r="H103" s="234"/>
      <c r="I103" s="86"/>
      <c r="J103" s="152"/>
      <c r="L103" s="322"/>
      <c r="M103" s="152"/>
      <c r="O103" s="322"/>
      <c r="P103" s="152"/>
      <c r="Q103" s="422"/>
      <c r="R103" s="423"/>
      <c r="S103" s="86"/>
      <c r="T103" s="152"/>
    </row>
    <row r="104" spans="2:21" ht="12.75" customHeight="1" x14ac:dyDescent="0.25">
      <c r="B104" s="66" t="s">
        <v>154</v>
      </c>
      <c r="C104" s="1"/>
      <c r="D104" s="265">
        <v>100000</v>
      </c>
      <c r="E104" s="231" t="s">
        <v>17</v>
      </c>
      <c r="F104" s="86"/>
      <c r="G104" s="152"/>
      <c r="H104" s="234"/>
      <c r="I104" s="86"/>
      <c r="J104" s="152"/>
      <c r="L104" s="86"/>
      <c r="M104" s="152"/>
      <c r="O104" s="86"/>
      <c r="P104" s="152"/>
      <c r="Q104" s="422"/>
      <c r="R104" s="423"/>
      <c r="S104" s="86"/>
      <c r="T104" s="152"/>
    </row>
    <row r="105" spans="2:21" ht="12.75" customHeight="1" x14ac:dyDescent="0.25">
      <c r="B105" s="81" t="s">
        <v>53</v>
      </c>
      <c r="C105" s="1"/>
      <c r="D105" s="265">
        <v>381000</v>
      </c>
      <c r="E105" s="263" t="s">
        <v>13</v>
      </c>
      <c r="F105" s="86">
        <v>1500000</v>
      </c>
      <c r="G105" s="152" t="s">
        <v>13</v>
      </c>
      <c r="H105" s="234"/>
      <c r="I105" s="86"/>
      <c r="J105" s="152"/>
      <c r="L105" s="86"/>
      <c r="M105" s="152"/>
      <c r="O105" s="86"/>
      <c r="P105" s="152"/>
      <c r="Q105" s="422"/>
      <c r="R105" s="423"/>
      <c r="S105" s="86"/>
      <c r="T105" s="152"/>
    </row>
    <row r="106" spans="2:21" ht="12.75" customHeight="1" x14ac:dyDescent="0.25">
      <c r="B106" s="81" t="s">
        <v>54</v>
      </c>
      <c r="C106" s="1"/>
      <c r="D106" s="265">
        <v>1600000</v>
      </c>
      <c r="E106" s="263" t="s">
        <v>13</v>
      </c>
      <c r="F106" s="86">
        <v>800000</v>
      </c>
      <c r="G106" s="152" t="s">
        <v>13</v>
      </c>
      <c r="H106" s="234"/>
      <c r="I106" s="86"/>
      <c r="J106" s="152"/>
      <c r="L106" s="86"/>
      <c r="M106" s="152"/>
      <c r="O106" s="86"/>
      <c r="P106" s="152"/>
      <c r="Q106" s="422"/>
      <c r="R106" s="423"/>
      <c r="S106" s="86">
        <v>800000</v>
      </c>
      <c r="T106" s="152" t="s">
        <v>13</v>
      </c>
      <c r="U106" s="57"/>
    </row>
    <row r="107" spans="2:21" s="325" customFormat="1" ht="12.75" customHeight="1" x14ac:dyDescent="0.25">
      <c r="B107" s="317" t="s">
        <v>186</v>
      </c>
      <c r="C107" s="1"/>
      <c r="D107" s="318"/>
      <c r="E107" s="231"/>
      <c r="F107" s="98">
        <v>50000</v>
      </c>
      <c r="G107" s="153" t="s">
        <v>17</v>
      </c>
      <c r="H107" s="234"/>
      <c r="I107" s="98"/>
      <c r="J107" s="153"/>
      <c r="L107" s="98"/>
      <c r="M107" s="153"/>
      <c r="N107" s="57"/>
      <c r="O107" s="98"/>
      <c r="P107" s="153"/>
      <c r="Q107" s="422"/>
      <c r="R107" s="423"/>
      <c r="S107" s="98"/>
      <c r="T107" s="153"/>
    </row>
    <row r="108" spans="2:21" s="325" customFormat="1" ht="12.75" customHeight="1" x14ac:dyDescent="0.25">
      <c r="B108" s="317"/>
      <c r="C108" s="1"/>
      <c r="D108" s="318"/>
      <c r="E108" s="231"/>
      <c r="F108" s="98"/>
      <c r="G108" s="153"/>
      <c r="H108" s="234"/>
      <c r="I108" s="98"/>
      <c r="J108" s="153"/>
      <c r="L108" s="98"/>
      <c r="M108" s="153"/>
      <c r="N108" s="57"/>
      <c r="O108" s="98"/>
      <c r="P108" s="153"/>
      <c r="Q108" s="450"/>
      <c r="R108" s="451"/>
      <c r="S108" s="98"/>
      <c r="T108" s="153"/>
      <c r="U108" s="57"/>
    </row>
    <row r="109" spans="2:21" ht="6" customHeight="1" x14ac:dyDescent="0.25">
      <c r="B109" s="281"/>
      <c r="C109" s="6"/>
      <c r="D109" s="262"/>
      <c r="E109" s="37"/>
      <c r="F109" s="64"/>
      <c r="G109" s="74"/>
      <c r="H109" s="259"/>
      <c r="I109" s="64"/>
      <c r="J109" s="74"/>
      <c r="L109" s="64"/>
      <c r="M109" s="74"/>
      <c r="O109" s="64"/>
      <c r="P109" s="74"/>
      <c r="Q109" s="424"/>
      <c r="R109" s="425"/>
      <c r="S109" s="64"/>
      <c r="T109" s="74"/>
    </row>
    <row r="110" spans="2:21" ht="12.75" customHeight="1" x14ac:dyDescent="0.3">
      <c r="B110" s="280" t="s">
        <v>5</v>
      </c>
      <c r="C110" s="78"/>
      <c r="D110" s="72">
        <f>SUM(D62:D109)</f>
        <v>58137611</v>
      </c>
      <c r="E110" s="37"/>
      <c r="F110" s="72">
        <f>SUM(F63:F109)</f>
        <v>17680605</v>
      </c>
      <c r="G110" s="294"/>
      <c r="H110" s="157"/>
      <c r="I110" s="72"/>
      <c r="J110" s="201"/>
      <c r="L110" s="72"/>
      <c r="M110" s="201"/>
      <c r="O110" s="72"/>
      <c r="P110" s="201"/>
      <c r="Q110" s="415"/>
      <c r="R110" s="415"/>
      <c r="S110" s="72">
        <f>SUM(S63:S109)</f>
        <v>15928917</v>
      </c>
      <c r="T110" s="294"/>
    </row>
    <row r="111" spans="2:21" ht="7.5" customHeight="1" x14ac:dyDescent="0.3">
      <c r="B111" s="7"/>
      <c r="C111" s="6"/>
      <c r="D111" s="3"/>
      <c r="E111" s="37"/>
      <c r="F111" s="3"/>
      <c r="G111" s="4"/>
      <c r="H111" s="4"/>
      <c r="I111" s="3"/>
      <c r="J111" s="4"/>
      <c r="L111" s="3"/>
      <c r="M111" s="4"/>
      <c r="O111" s="3"/>
      <c r="P111" s="4"/>
      <c r="Q111" s="415"/>
      <c r="R111" s="415"/>
      <c r="S111" s="3"/>
      <c r="T111" s="4"/>
    </row>
    <row r="112" spans="2:21" ht="15.75" customHeight="1" x14ac:dyDescent="0.3">
      <c r="B112" s="8" t="s">
        <v>6</v>
      </c>
      <c r="C112" s="6"/>
      <c r="D112" s="3"/>
      <c r="E112" s="37"/>
      <c r="F112" s="3"/>
      <c r="G112" s="4"/>
      <c r="H112" s="4"/>
      <c r="I112" s="3"/>
      <c r="J112" s="4"/>
      <c r="L112" s="3"/>
      <c r="M112" s="4"/>
      <c r="O112" s="3"/>
      <c r="P112" s="4"/>
      <c r="Q112" s="415"/>
      <c r="R112" s="415"/>
      <c r="S112" s="3"/>
      <c r="T112" s="4"/>
    </row>
    <row r="113" spans="2:20" ht="15.75" customHeight="1" x14ac:dyDescent="0.3">
      <c r="B113" s="81" t="s">
        <v>235</v>
      </c>
      <c r="C113" s="6"/>
      <c r="D113" s="266"/>
      <c r="E113" s="37"/>
      <c r="F113" s="138"/>
      <c r="G113" s="151"/>
      <c r="H113" s="4"/>
      <c r="I113" s="138"/>
      <c r="J113" s="151"/>
      <c r="L113" s="138"/>
      <c r="M113" s="151"/>
      <c r="N113" s="57"/>
      <c r="O113" s="138"/>
      <c r="P113" s="151"/>
      <c r="Q113" s="426"/>
      <c r="R113" s="427"/>
      <c r="S113" s="138">
        <v>250000</v>
      </c>
      <c r="T113" s="151" t="s">
        <v>17</v>
      </c>
    </row>
    <row r="114" spans="2:20" s="325" customFormat="1" ht="15.75" customHeight="1" x14ac:dyDescent="0.3">
      <c r="B114" s="81" t="s">
        <v>238</v>
      </c>
      <c r="C114" s="6"/>
      <c r="D114" s="453"/>
      <c r="E114" s="37"/>
      <c r="F114" s="454"/>
      <c r="G114" s="409"/>
      <c r="H114" s="4"/>
      <c r="I114" s="454"/>
      <c r="J114" s="409"/>
      <c r="L114" s="454"/>
      <c r="M114" s="409"/>
      <c r="N114" s="57"/>
      <c r="O114" s="454"/>
      <c r="P114" s="409"/>
      <c r="Q114" s="455"/>
      <c r="R114" s="456"/>
      <c r="S114" s="454">
        <v>70000</v>
      </c>
      <c r="T114" s="409" t="s">
        <v>17</v>
      </c>
    </row>
    <row r="115" spans="2:20" ht="15.75" customHeight="1" x14ac:dyDescent="0.3">
      <c r="B115" s="81" t="s">
        <v>237</v>
      </c>
      <c r="C115" s="6"/>
      <c r="D115" s="267"/>
      <c r="E115" s="37"/>
      <c r="F115" s="53"/>
      <c r="G115" s="74"/>
      <c r="H115" s="4"/>
      <c r="I115" s="87"/>
      <c r="J115" s="74"/>
      <c r="L115" s="87"/>
      <c r="M115" s="74"/>
      <c r="O115" s="87"/>
      <c r="P115" s="74"/>
      <c r="Q115" s="424"/>
      <c r="R115" s="425"/>
      <c r="S115" s="64">
        <v>500000</v>
      </c>
      <c r="T115" s="74" t="s">
        <v>17</v>
      </c>
    </row>
    <row r="116" spans="2:20" ht="7.5" customHeight="1" x14ac:dyDescent="0.3">
      <c r="B116" s="83"/>
      <c r="C116" s="6"/>
      <c r="D116" s="148"/>
      <c r="E116" s="39"/>
      <c r="F116" s="148"/>
      <c r="G116" s="149"/>
      <c r="H116" s="149"/>
      <c r="I116" s="257"/>
      <c r="J116" s="151"/>
      <c r="L116" s="257"/>
      <c r="M116" s="151"/>
      <c r="O116" s="257"/>
      <c r="P116" s="151"/>
      <c r="Q116" s="415"/>
      <c r="R116" s="415"/>
      <c r="S116" s="148"/>
      <c r="T116" s="149"/>
    </row>
    <row r="117" spans="2:20" ht="13" x14ac:dyDescent="0.3">
      <c r="B117" s="83" t="s">
        <v>7</v>
      </c>
      <c r="C117" s="11"/>
      <c r="D117" s="12">
        <f>SUM(D116:D116)</f>
        <v>0</v>
      </c>
      <c r="E117" s="443"/>
      <c r="F117" s="12">
        <v>0</v>
      </c>
      <c r="G117" s="13"/>
      <c r="H117" s="159"/>
      <c r="I117" s="12"/>
      <c r="J117" s="85"/>
      <c r="L117" s="12"/>
      <c r="M117" s="85"/>
      <c r="O117" s="12"/>
      <c r="P117" s="85"/>
      <c r="Q117" s="415"/>
      <c r="R117" s="415"/>
      <c r="S117" s="12">
        <f>SUM(S113:S116)</f>
        <v>820000</v>
      </c>
      <c r="T117" s="13"/>
    </row>
    <row r="118" spans="2:20" ht="6" customHeight="1" x14ac:dyDescent="0.3">
      <c r="B118" s="83"/>
      <c r="C118" s="11"/>
      <c r="D118" s="14"/>
      <c r="E118" s="37"/>
      <c r="F118" s="14"/>
      <c r="G118" s="13"/>
      <c r="H118" s="13"/>
      <c r="I118" s="14"/>
      <c r="J118" s="43"/>
      <c r="L118" s="14"/>
      <c r="M118" s="43"/>
      <c r="O118" s="14"/>
      <c r="P118" s="43"/>
      <c r="Q118" s="415"/>
      <c r="R118" s="415"/>
      <c r="S118" s="14"/>
      <c r="T118" s="13"/>
    </row>
    <row r="119" spans="2:20" ht="13" x14ac:dyDescent="0.3">
      <c r="B119" s="83" t="s">
        <v>8</v>
      </c>
      <c r="C119" s="11"/>
      <c r="D119" s="15">
        <f>D117+D110+D59</f>
        <v>184875611</v>
      </c>
      <c r="E119" s="37"/>
      <c r="F119" s="15">
        <f>F117+F110+F59</f>
        <v>351878156</v>
      </c>
      <c r="G119" s="4"/>
      <c r="H119" s="4"/>
      <c r="I119" s="15"/>
      <c r="J119" s="2"/>
      <c r="L119" s="15"/>
      <c r="M119" s="2"/>
      <c r="O119" s="15"/>
      <c r="P119" s="2"/>
      <c r="Q119" s="415"/>
      <c r="R119" s="415"/>
      <c r="S119" s="15">
        <f>S117+S110+S59</f>
        <v>177214963</v>
      </c>
      <c r="T119" s="4"/>
    </row>
    <row r="120" spans="2:20" ht="6.75" customHeight="1" x14ac:dyDescent="0.3">
      <c r="B120" s="83"/>
      <c r="C120" s="1"/>
      <c r="D120" s="10"/>
      <c r="E120" s="443"/>
      <c r="F120" s="10"/>
      <c r="G120" s="4"/>
      <c r="H120" s="16"/>
      <c r="I120" s="10"/>
      <c r="J120" s="2"/>
      <c r="L120" s="10"/>
      <c r="M120" s="2"/>
      <c r="O120" s="10"/>
      <c r="P120" s="2"/>
      <c r="Q120" s="415"/>
      <c r="R120" s="415"/>
      <c r="S120" s="10"/>
      <c r="T120" s="4"/>
    </row>
    <row r="121" spans="2:20" ht="13" x14ac:dyDescent="0.3">
      <c r="B121" s="82" t="s">
        <v>9</v>
      </c>
      <c r="C121" s="1"/>
      <c r="D121" s="15">
        <f>D119+D9</f>
        <v>184875611</v>
      </c>
      <c r="E121" s="443"/>
      <c r="F121" s="15">
        <f>F119+F9</f>
        <v>12534113146</v>
      </c>
      <c r="G121" s="4"/>
      <c r="H121" s="16"/>
      <c r="I121" s="15"/>
      <c r="J121" s="2"/>
      <c r="L121" s="15"/>
      <c r="M121" s="2"/>
      <c r="O121" s="15"/>
      <c r="P121" s="2"/>
      <c r="Q121" s="415"/>
      <c r="R121" s="415"/>
      <c r="S121" s="15">
        <f>S119+S9</f>
        <v>12359449953</v>
      </c>
      <c r="T121" s="4"/>
    </row>
    <row r="122" spans="2:20" ht="6" customHeight="1" x14ac:dyDescent="0.3">
      <c r="B122" s="84"/>
      <c r="C122" s="6"/>
      <c r="D122" s="50"/>
      <c r="E122" s="444"/>
      <c r="F122" s="50"/>
      <c r="G122" s="4"/>
      <c r="H122" s="4"/>
      <c r="I122" s="50"/>
      <c r="J122" s="49"/>
      <c r="L122" s="50"/>
      <c r="M122" s="49"/>
      <c r="O122" s="50"/>
      <c r="P122" s="49"/>
      <c r="Q122" s="415"/>
      <c r="R122" s="415"/>
      <c r="S122" s="50"/>
      <c r="T122" s="4"/>
    </row>
    <row r="123" spans="2:20" ht="8.15" customHeight="1" thickBot="1" x14ac:dyDescent="0.35">
      <c r="B123" s="61"/>
      <c r="C123" s="17"/>
      <c r="D123" s="3"/>
      <c r="E123" s="37"/>
      <c r="F123" s="3"/>
      <c r="G123" s="62"/>
      <c r="H123" s="62"/>
      <c r="I123" s="3"/>
      <c r="J123" s="4"/>
      <c r="L123" s="3"/>
      <c r="M123" s="4"/>
      <c r="O123" s="3"/>
      <c r="P123" s="4"/>
      <c r="Q123" s="415"/>
      <c r="R123" s="415"/>
      <c r="S123" s="3"/>
      <c r="T123" s="62"/>
    </row>
    <row r="124" spans="2:20" ht="17.5" customHeight="1" thickBot="1" x14ac:dyDescent="0.35">
      <c r="B124" s="88" t="s">
        <v>23</v>
      </c>
      <c r="C124" s="17"/>
      <c r="D124" s="3"/>
      <c r="E124" s="37"/>
      <c r="F124" s="3"/>
      <c r="G124" s="62"/>
      <c r="H124" s="62"/>
      <c r="I124" s="3"/>
      <c r="J124" s="4"/>
      <c r="L124" s="3"/>
      <c r="M124" s="4"/>
      <c r="O124" s="3"/>
      <c r="P124" s="4"/>
      <c r="Q124" s="415"/>
      <c r="R124" s="415"/>
      <c r="S124" s="3"/>
      <c r="T124" s="62"/>
    </row>
    <row r="125" spans="2:20" ht="12.75" customHeight="1" x14ac:dyDescent="0.25">
      <c r="B125" s="66" t="s">
        <v>39</v>
      </c>
      <c r="C125" s="17"/>
      <c r="D125" s="110" t="s">
        <v>209</v>
      </c>
      <c r="E125" s="229"/>
      <c r="F125" s="58">
        <v>267494066</v>
      </c>
      <c r="G125" s="151" t="s">
        <v>13</v>
      </c>
      <c r="H125" s="4"/>
      <c r="I125" s="58"/>
      <c r="J125" s="151"/>
      <c r="L125" s="58"/>
      <c r="M125" s="151"/>
      <c r="O125" s="58"/>
      <c r="P125" s="151"/>
      <c r="Q125" s="426"/>
      <c r="R125" s="427"/>
      <c r="S125" s="58">
        <v>16195558</v>
      </c>
      <c r="T125" s="151" t="s">
        <v>13</v>
      </c>
    </row>
    <row r="126" spans="2:20" s="325" customFormat="1" ht="12.75" customHeight="1" x14ac:dyDescent="0.25">
      <c r="B126" s="66" t="s">
        <v>192</v>
      </c>
      <c r="C126" s="17"/>
      <c r="D126" s="320"/>
      <c r="E126" s="37"/>
      <c r="F126" s="63">
        <v>110866861</v>
      </c>
      <c r="G126" s="69" t="s">
        <v>17</v>
      </c>
      <c r="H126" s="4"/>
      <c r="I126" s="63"/>
      <c r="J126" s="69"/>
      <c r="L126" s="63"/>
      <c r="M126" s="69"/>
      <c r="O126" s="63"/>
      <c r="P126" s="69"/>
      <c r="Q126" s="433"/>
      <c r="R126" s="434"/>
      <c r="S126" s="63"/>
      <c r="T126" s="69"/>
    </row>
    <row r="127" spans="2:20" ht="12.75" customHeight="1" x14ac:dyDescent="0.25">
      <c r="B127" s="79" t="s">
        <v>62</v>
      </c>
      <c r="C127" s="17"/>
      <c r="D127" s="261"/>
      <c r="E127" s="37"/>
      <c r="F127" s="59">
        <v>7000000</v>
      </c>
      <c r="G127" s="71" t="s">
        <v>13</v>
      </c>
      <c r="H127" s="4"/>
      <c r="I127" s="59"/>
      <c r="J127" s="71"/>
      <c r="L127" s="59"/>
      <c r="M127" s="71"/>
      <c r="O127" s="59"/>
      <c r="P127" s="71"/>
      <c r="Q127" s="422"/>
      <c r="R127" s="423"/>
      <c r="S127" s="59"/>
      <c r="T127" s="71"/>
    </row>
    <row r="128" spans="2:20" ht="12.75" customHeight="1" x14ac:dyDescent="0.25">
      <c r="B128" s="79" t="s">
        <v>165</v>
      </c>
      <c r="C128" s="17"/>
      <c r="D128" s="261"/>
      <c r="E128" s="37"/>
      <c r="F128" s="59"/>
      <c r="G128" s="71"/>
      <c r="H128" s="4"/>
      <c r="I128" s="59"/>
      <c r="J128" s="71"/>
      <c r="L128" s="59"/>
      <c r="M128" s="71"/>
      <c r="O128" s="59"/>
      <c r="P128" s="71"/>
      <c r="Q128" s="422"/>
      <c r="R128" s="423"/>
      <c r="S128" s="59"/>
      <c r="T128" s="71"/>
    </row>
    <row r="129" spans="2:20" ht="12.75" customHeight="1" x14ac:dyDescent="0.25">
      <c r="B129" s="79"/>
      <c r="C129" s="17"/>
      <c r="D129" s="261"/>
      <c r="E129" s="37"/>
      <c r="F129" s="59"/>
      <c r="G129" s="71"/>
      <c r="H129" s="4"/>
      <c r="I129" s="59"/>
      <c r="J129" s="71"/>
      <c r="L129" s="59"/>
      <c r="M129" s="71"/>
      <c r="O129" s="59"/>
      <c r="P129" s="71"/>
      <c r="Q129" s="422"/>
      <c r="R129" s="423"/>
      <c r="S129" s="59"/>
      <c r="T129" s="71"/>
    </row>
    <row r="130" spans="2:20" ht="12.75" customHeight="1" x14ac:dyDescent="0.25">
      <c r="B130" s="79" t="s">
        <v>84</v>
      </c>
      <c r="C130" s="17"/>
      <c r="D130" s="261"/>
      <c r="E130" s="37"/>
      <c r="F130" s="59">
        <v>20467641</v>
      </c>
      <c r="G130" s="71" t="s">
        <v>13</v>
      </c>
      <c r="H130" s="4"/>
      <c r="I130" s="59"/>
      <c r="J130" s="71"/>
      <c r="L130" s="59"/>
      <c r="M130" s="71"/>
      <c r="O130" s="59"/>
      <c r="P130" s="71"/>
      <c r="Q130" s="422"/>
      <c r="R130" s="423"/>
      <c r="S130" s="59">
        <f>3841000+441954</f>
        <v>4282954</v>
      </c>
      <c r="T130" s="71" t="s">
        <v>13</v>
      </c>
    </row>
    <row r="131" spans="2:20" s="325" customFormat="1" ht="12.75" customHeight="1" x14ac:dyDescent="0.25">
      <c r="B131" s="79" t="s">
        <v>194</v>
      </c>
      <c r="C131" s="17"/>
      <c r="D131" s="261"/>
      <c r="E131" s="37"/>
      <c r="F131" s="59">
        <v>4865963</v>
      </c>
      <c r="G131" s="71" t="s">
        <v>17</v>
      </c>
      <c r="H131" s="4"/>
      <c r="I131" s="59"/>
      <c r="J131" s="71"/>
      <c r="L131" s="59"/>
      <c r="M131" s="71"/>
      <c r="O131" s="59"/>
      <c r="P131" s="71"/>
      <c r="Q131" s="422"/>
      <c r="R131" s="423"/>
      <c r="S131" s="59"/>
      <c r="T131" s="71"/>
    </row>
    <row r="132" spans="2:20" ht="12.75" customHeight="1" x14ac:dyDescent="0.25">
      <c r="B132" s="79"/>
      <c r="C132" s="17"/>
      <c r="D132" s="261"/>
      <c r="E132" s="37"/>
      <c r="F132" s="59"/>
      <c r="G132" s="71"/>
      <c r="H132" s="4"/>
      <c r="I132" s="59"/>
      <c r="J132" s="71"/>
      <c r="L132" s="59"/>
      <c r="M132" s="71"/>
      <c r="O132" s="59"/>
      <c r="P132" s="71"/>
      <c r="Q132" s="422"/>
      <c r="R132" s="423"/>
      <c r="S132" s="59"/>
      <c r="T132" s="71"/>
    </row>
    <row r="133" spans="2:20" ht="12.75" customHeight="1" x14ac:dyDescent="0.25">
      <c r="B133" s="79" t="s">
        <v>218</v>
      </c>
      <c r="C133" s="17"/>
      <c r="D133" s="261"/>
      <c r="E133" s="37"/>
      <c r="F133" s="59">
        <v>75584205</v>
      </c>
      <c r="G133" s="71" t="s">
        <v>13</v>
      </c>
      <c r="H133" s="4"/>
      <c r="I133" s="59"/>
      <c r="J133" s="71"/>
      <c r="L133" s="59"/>
      <c r="M133" s="71"/>
      <c r="O133" s="59"/>
      <c r="P133" s="71"/>
      <c r="Q133" s="422"/>
      <c r="R133" s="423"/>
      <c r="S133" s="59">
        <f>1830345+15500000</f>
        <v>17330345</v>
      </c>
      <c r="T133" s="71" t="s">
        <v>13</v>
      </c>
    </row>
    <row r="134" spans="2:20" ht="12.75" customHeight="1" x14ac:dyDescent="0.25">
      <c r="B134" s="79" t="s">
        <v>193</v>
      </c>
      <c r="C134" s="17"/>
      <c r="D134" s="261"/>
      <c r="E134" s="37"/>
      <c r="F134" s="59">
        <v>51778046</v>
      </c>
      <c r="G134" s="71" t="s">
        <v>17</v>
      </c>
      <c r="H134" s="4"/>
      <c r="I134" s="59"/>
      <c r="J134" s="71"/>
      <c r="L134" s="59"/>
      <c r="M134" s="71"/>
      <c r="O134" s="59"/>
      <c r="P134" s="71"/>
      <c r="Q134" s="422"/>
      <c r="R134" s="423"/>
      <c r="S134" s="59"/>
      <c r="T134" s="71"/>
    </row>
    <row r="135" spans="2:20" s="325" customFormat="1" ht="12.75" customHeight="1" x14ac:dyDescent="0.25">
      <c r="B135" s="79" t="s">
        <v>226</v>
      </c>
      <c r="C135" s="17"/>
      <c r="D135" s="261"/>
      <c r="E135" s="37"/>
      <c r="F135" s="59"/>
      <c r="G135" s="71"/>
      <c r="H135" s="4"/>
      <c r="I135" s="59"/>
      <c r="J135" s="71"/>
      <c r="L135" s="59"/>
      <c r="M135" s="71"/>
      <c r="O135" s="59"/>
      <c r="P135" s="71"/>
      <c r="Q135" s="422"/>
      <c r="R135" s="423"/>
      <c r="S135" s="59">
        <v>301258568</v>
      </c>
      <c r="T135" s="71" t="s">
        <v>17</v>
      </c>
    </row>
    <row r="136" spans="2:20" ht="12.75" customHeight="1" x14ac:dyDescent="0.25">
      <c r="B136" s="79" t="s">
        <v>27</v>
      </c>
      <c r="C136" s="17"/>
      <c r="D136" s="261"/>
      <c r="E136" s="37"/>
      <c r="F136" s="59">
        <v>136610443</v>
      </c>
      <c r="G136" s="71" t="s">
        <v>13</v>
      </c>
      <c r="H136" s="4"/>
      <c r="I136" s="282"/>
      <c r="J136" s="71"/>
      <c r="L136" s="282"/>
      <c r="M136" s="71"/>
      <c r="O136" s="282"/>
      <c r="P136" s="71"/>
      <c r="Q136" s="422"/>
      <c r="R136" s="423"/>
      <c r="S136" s="59">
        <v>39400223</v>
      </c>
      <c r="T136" s="71" t="s">
        <v>13</v>
      </c>
    </row>
    <row r="137" spans="2:20" ht="12.75" customHeight="1" x14ac:dyDescent="0.25">
      <c r="B137" s="79" t="s">
        <v>27</v>
      </c>
      <c r="C137" s="17"/>
      <c r="D137" s="261"/>
      <c r="E137" s="37"/>
      <c r="F137" s="59">
        <v>42649110</v>
      </c>
      <c r="G137" s="71" t="s">
        <v>17</v>
      </c>
      <c r="H137" s="4"/>
      <c r="I137" s="59"/>
      <c r="J137" s="71"/>
      <c r="L137" s="59"/>
      <c r="M137" s="71"/>
      <c r="O137" s="59"/>
      <c r="P137" s="71"/>
      <c r="Q137" s="422"/>
      <c r="R137" s="423"/>
      <c r="S137" s="59"/>
      <c r="T137" s="71"/>
    </row>
    <row r="138" spans="2:20" ht="12.75" customHeight="1" x14ac:dyDescent="0.25">
      <c r="B138" s="79" t="s">
        <v>30</v>
      </c>
      <c r="C138" s="17"/>
      <c r="D138" s="261"/>
      <c r="E138" s="37"/>
      <c r="F138" s="59">
        <v>39524163</v>
      </c>
      <c r="G138" s="71" t="s">
        <v>13</v>
      </c>
      <c r="H138" s="4"/>
      <c r="I138" s="59"/>
      <c r="J138" s="71"/>
      <c r="L138" s="59"/>
      <c r="M138" s="71"/>
      <c r="O138" s="59"/>
      <c r="P138" s="71"/>
      <c r="Q138" s="422"/>
      <c r="R138" s="423"/>
      <c r="S138" s="59">
        <v>112076114</v>
      </c>
      <c r="T138" s="71" t="s">
        <v>13</v>
      </c>
    </row>
    <row r="139" spans="2:20" ht="12.75" customHeight="1" x14ac:dyDescent="0.25">
      <c r="B139" s="66" t="s">
        <v>224</v>
      </c>
      <c r="C139" s="17"/>
      <c r="D139" s="261"/>
      <c r="E139" s="37"/>
      <c r="F139" s="59">
        <v>22000000</v>
      </c>
      <c r="G139" s="71" t="s">
        <v>13</v>
      </c>
      <c r="H139" s="4"/>
      <c r="I139" s="59"/>
      <c r="J139" s="71"/>
      <c r="L139" s="59"/>
      <c r="M139" s="71"/>
      <c r="O139" s="59"/>
      <c r="P139" s="71"/>
      <c r="Q139" s="422"/>
      <c r="R139" s="423"/>
      <c r="S139" s="59">
        <v>31000000</v>
      </c>
      <c r="T139" s="71" t="s">
        <v>13</v>
      </c>
    </row>
    <row r="140" spans="2:20" ht="12.75" customHeight="1" x14ac:dyDescent="0.25">
      <c r="B140" s="66"/>
      <c r="C140" s="17"/>
      <c r="D140" s="261"/>
      <c r="E140" s="37"/>
      <c r="F140" s="59"/>
      <c r="G140" s="71"/>
      <c r="H140" s="4"/>
      <c r="I140" s="59"/>
      <c r="J140" s="71"/>
      <c r="L140" s="59"/>
      <c r="M140" s="71"/>
      <c r="O140" s="59"/>
      <c r="P140" s="71"/>
      <c r="Q140" s="422"/>
      <c r="R140" s="423"/>
      <c r="S140" s="59"/>
      <c r="T140" s="71"/>
    </row>
    <row r="141" spans="2:20" ht="12.75" customHeight="1" x14ac:dyDescent="0.25">
      <c r="B141" s="81" t="s">
        <v>44</v>
      </c>
      <c r="C141" s="75"/>
      <c r="D141" s="265"/>
      <c r="E141" s="232"/>
      <c r="F141" s="86">
        <v>1956167</v>
      </c>
      <c r="G141" s="152" t="s">
        <v>13</v>
      </c>
      <c r="H141" s="73"/>
      <c r="I141" s="86"/>
      <c r="J141" s="71"/>
      <c r="L141" s="86"/>
      <c r="M141" s="71"/>
      <c r="O141" s="86"/>
      <c r="P141" s="71"/>
      <c r="Q141" s="422"/>
      <c r="R141" s="423"/>
      <c r="S141" s="86">
        <v>889120</v>
      </c>
      <c r="T141" s="152" t="s">
        <v>13</v>
      </c>
    </row>
    <row r="142" spans="2:20" s="325" customFormat="1" ht="12.75" customHeight="1" x14ac:dyDescent="0.25">
      <c r="B142" s="81"/>
      <c r="C142" s="75"/>
      <c r="D142" s="265"/>
      <c r="E142" s="233"/>
      <c r="F142" s="86">
        <v>777160</v>
      </c>
      <c r="G142" s="152" t="s">
        <v>17</v>
      </c>
      <c r="H142" s="73"/>
      <c r="I142" s="98"/>
      <c r="J142" s="90"/>
      <c r="L142" s="98"/>
      <c r="M142" s="90"/>
      <c r="O142" s="98"/>
      <c r="P142" s="90"/>
      <c r="Q142" s="422"/>
      <c r="R142" s="423"/>
      <c r="S142" s="86"/>
      <c r="T142" s="152"/>
    </row>
    <row r="143" spans="2:20" s="325" customFormat="1" ht="12.75" customHeight="1" x14ac:dyDescent="0.25">
      <c r="B143" s="81" t="s">
        <v>227</v>
      </c>
      <c r="C143" s="75"/>
      <c r="D143" s="265"/>
      <c r="E143" s="233"/>
      <c r="F143" s="86"/>
      <c r="G143" s="152"/>
      <c r="H143" s="73"/>
      <c r="I143" s="98"/>
      <c r="J143" s="90"/>
      <c r="L143" s="98"/>
      <c r="M143" s="90"/>
      <c r="O143" s="98"/>
      <c r="P143" s="90"/>
      <c r="Q143" s="422"/>
      <c r="R143" s="423"/>
      <c r="S143" s="86">
        <v>1580095</v>
      </c>
      <c r="T143" s="152" t="s">
        <v>17</v>
      </c>
    </row>
    <row r="144" spans="2:20" ht="12.75" customHeight="1" x14ac:dyDescent="0.25">
      <c r="B144" s="81" t="s">
        <v>28</v>
      </c>
      <c r="C144" s="75"/>
      <c r="D144" s="265"/>
      <c r="E144" s="233"/>
      <c r="F144" s="86">
        <v>894742</v>
      </c>
      <c r="G144" s="152" t="s">
        <v>13</v>
      </c>
      <c r="H144" s="73"/>
      <c r="I144" s="98"/>
      <c r="J144" s="153"/>
      <c r="L144" s="98"/>
      <c r="M144" s="153"/>
      <c r="O144" s="98"/>
      <c r="P144" s="153"/>
      <c r="Q144" s="422"/>
      <c r="R144" s="423"/>
      <c r="S144" s="86">
        <v>261787</v>
      </c>
      <c r="T144" s="152" t="s">
        <v>13</v>
      </c>
    </row>
    <row r="145" spans="2:24" ht="12.75" customHeight="1" x14ac:dyDescent="0.25">
      <c r="B145" s="81" t="s">
        <v>28</v>
      </c>
      <c r="C145" s="75"/>
      <c r="D145" s="265"/>
      <c r="E145" s="233"/>
      <c r="F145" s="86">
        <v>279334</v>
      </c>
      <c r="G145" s="152" t="s">
        <v>17</v>
      </c>
      <c r="H145" s="73"/>
      <c r="I145" s="98"/>
      <c r="J145" s="153"/>
      <c r="L145" s="98"/>
      <c r="M145" s="153"/>
      <c r="O145" s="98"/>
      <c r="P145" s="153"/>
      <c r="Q145" s="422"/>
      <c r="R145" s="423"/>
      <c r="S145" s="86"/>
      <c r="T145" s="152"/>
    </row>
    <row r="146" spans="2:24" ht="12.75" customHeight="1" x14ac:dyDescent="0.25">
      <c r="B146" s="81" t="s">
        <v>29</v>
      </c>
      <c r="C146" s="75"/>
      <c r="D146" s="318"/>
      <c r="E146" s="233"/>
      <c r="F146" s="98">
        <v>183371</v>
      </c>
      <c r="G146" s="153" t="s">
        <v>13</v>
      </c>
      <c r="H146" s="73"/>
      <c r="I146" s="98"/>
      <c r="J146" s="153"/>
      <c r="L146" s="98"/>
      <c r="M146" s="153"/>
      <c r="O146" s="98"/>
      <c r="P146" s="153"/>
      <c r="Q146" s="422"/>
      <c r="R146" s="423"/>
      <c r="S146" s="98">
        <v>520351</v>
      </c>
      <c r="T146" s="153" t="s">
        <v>13</v>
      </c>
    </row>
    <row r="147" spans="2:24" ht="12.75" customHeight="1" x14ac:dyDescent="0.25">
      <c r="B147" s="317" t="s">
        <v>164</v>
      </c>
      <c r="C147" s="1"/>
      <c r="D147" s="268"/>
      <c r="E147" s="231"/>
      <c r="F147" s="87">
        <v>623000</v>
      </c>
      <c r="G147" s="154" t="s">
        <v>13</v>
      </c>
      <c r="H147" s="73"/>
      <c r="I147" s="87"/>
      <c r="J147" s="154"/>
      <c r="L147" s="87"/>
      <c r="M147" s="154"/>
      <c r="O147" s="87"/>
      <c r="P147" s="154"/>
      <c r="Q147" s="424"/>
      <c r="R147" s="425"/>
      <c r="S147" s="87"/>
      <c r="T147" s="154"/>
    </row>
    <row r="148" spans="2:24" ht="14.5" customHeight="1" x14ac:dyDescent="0.3">
      <c r="B148" s="82" t="s">
        <v>24</v>
      </c>
      <c r="C148" s="17"/>
      <c r="D148" s="72">
        <f>SUM(D125:D146)</f>
        <v>0</v>
      </c>
      <c r="E148" s="37"/>
      <c r="F148" s="72">
        <f>SUM(F125:F147)</f>
        <v>783554272</v>
      </c>
      <c r="G148" s="161"/>
      <c r="H148" s="140"/>
      <c r="I148" s="72"/>
      <c r="J148" s="150"/>
      <c r="L148" s="72"/>
      <c r="M148" s="150"/>
      <c r="O148" s="72"/>
      <c r="P148" s="150"/>
      <c r="Q148" s="415"/>
      <c r="R148" s="415"/>
      <c r="S148" s="72">
        <f>SUM(S125:S147)</f>
        <v>524795115</v>
      </c>
      <c r="T148" s="161"/>
    </row>
    <row r="149" spans="2:24" ht="12.75" customHeight="1" x14ac:dyDescent="0.3">
      <c r="B149" s="7"/>
      <c r="C149" s="17"/>
      <c r="D149" s="3"/>
      <c r="E149" s="37"/>
      <c r="F149" s="3"/>
      <c r="G149" s="140"/>
      <c r="H149" s="140"/>
      <c r="I149" s="3"/>
      <c r="J149" s="4"/>
      <c r="L149" s="3"/>
      <c r="M149" s="4"/>
      <c r="O149" s="3"/>
      <c r="P149" s="4"/>
      <c r="Q149" s="415"/>
      <c r="R149" s="415"/>
      <c r="S149" s="3"/>
      <c r="T149" s="140"/>
    </row>
    <row r="150" spans="2:24" ht="12.75" customHeight="1" x14ac:dyDescent="0.3">
      <c r="B150" s="7" t="s">
        <v>40</v>
      </c>
      <c r="C150" s="17"/>
      <c r="D150" s="3">
        <f>D148+D121</f>
        <v>184875611</v>
      </c>
      <c r="E150" s="37"/>
      <c r="F150" s="3">
        <f>F148+F121</f>
        <v>13317667418</v>
      </c>
      <c r="G150" s="140"/>
      <c r="H150" s="140"/>
      <c r="I150" s="3"/>
      <c r="J150" s="4"/>
      <c r="L150" s="3"/>
      <c r="M150" s="4"/>
      <c r="N150" s="254"/>
      <c r="O150" s="3"/>
      <c r="P150" s="4"/>
      <c r="Q150" s="416"/>
      <c r="R150" s="416"/>
      <c r="S150" s="3">
        <f>S148+S121</f>
        <v>12884245068</v>
      </c>
      <c r="T150" s="140"/>
      <c r="U150" s="254"/>
    </row>
    <row r="151" spans="2:24" ht="12.75" customHeight="1" x14ac:dyDescent="0.3">
      <c r="B151" s="7"/>
      <c r="C151" s="17"/>
      <c r="D151" s="3"/>
      <c r="E151" s="37"/>
      <c r="F151" s="3"/>
      <c r="G151" s="140"/>
      <c r="H151" s="140"/>
      <c r="I151" s="3"/>
      <c r="J151" s="4"/>
      <c r="L151" s="3"/>
      <c r="M151" s="4"/>
      <c r="N151" s="55"/>
      <c r="O151" s="3"/>
      <c r="P151" s="4"/>
      <c r="Q151" s="416"/>
      <c r="R151" s="415"/>
      <c r="S151" s="3"/>
      <c r="T151" s="140"/>
      <c r="U151" s="55"/>
    </row>
    <row r="152" spans="2:24" ht="13" x14ac:dyDescent="0.3">
      <c r="B152" s="18" t="s">
        <v>135</v>
      </c>
      <c r="C152" s="1"/>
      <c r="D152" s="3"/>
      <c r="E152" s="37"/>
      <c r="F152" s="3"/>
      <c r="G152" s="4"/>
      <c r="H152" s="4"/>
      <c r="I152" s="3"/>
      <c r="J152" s="4"/>
      <c r="L152" s="3"/>
      <c r="M152" s="4"/>
      <c r="O152" s="3"/>
      <c r="P152" s="4"/>
      <c r="Q152" s="417"/>
      <c r="R152" s="415"/>
      <c r="S152" s="3"/>
      <c r="T152" s="4"/>
      <c r="U152" s="55"/>
      <c r="W152" s="254"/>
      <c r="X152" s="55"/>
    </row>
    <row r="153" spans="2:24" ht="13" x14ac:dyDescent="0.3">
      <c r="B153" s="253" t="s">
        <v>276</v>
      </c>
      <c r="C153" s="67"/>
      <c r="D153" s="139">
        <v>32655000</v>
      </c>
      <c r="E153" s="37" t="s">
        <v>13</v>
      </c>
      <c r="F153" s="139">
        <v>30000000</v>
      </c>
      <c r="G153" s="316" t="s">
        <v>13</v>
      </c>
      <c r="H153" s="4"/>
      <c r="I153" s="139"/>
      <c r="J153" s="316"/>
      <c r="L153" s="139"/>
      <c r="M153" s="316"/>
      <c r="N153" s="319"/>
      <c r="O153" s="139"/>
      <c r="P153" s="316"/>
      <c r="Q153" s="428"/>
      <c r="R153" s="429"/>
      <c r="S153" s="139">
        <v>48748522</v>
      </c>
      <c r="T153" s="316" t="s">
        <v>17</v>
      </c>
      <c r="U153" s="55"/>
      <c r="W153" s="254"/>
    </row>
    <row r="154" spans="2:24" ht="13" x14ac:dyDescent="0.3">
      <c r="B154" s="253"/>
      <c r="C154" s="67"/>
      <c r="D154" s="139">
        <v>13300000</v>
      </c>
      <c r="E154" s="37" t="s">
        <v>17</v>
      </c>
      <c r="F154" s="139"/>
      <c r="G154" s="4"/>
      <c r="H154" s="4"/>
      <c r="I154" s="3"/>
      <c r="J154" s="4"/>
      <c r="L154" s="3"/>
      <c r="M154" s="4"/>
      <c r="O154" s="3"/>
      <c r="P154" s="4"/>
      <c r="Q154" s="415"/>
      <c r="R154" s="415"/>
      <c r="S154" s="139"/>
      <c r="T154" s="4"/>
      <c r="W154" s="254"/>
    </row>
    <row r="155" spans="2:24" s="325" customFormat="1" ht="10.5" customHeight="1" x14ac:dyDescent="0.3">
      <c r="B155" s="253"/>
      <c r="C155" s="67"/>
      <c r="D155" s="139"/>
      <c r="E155" s="37"/>
      <c r="F155" s="139"/>
      <c r="G155" s="4"/>
      <c r="H155" s="4"/>
      <c r="I155" s="3"/>
      <c r="J155" s="4"/>
      <c r="L155" s="3"/>
      <c r="M155" s="4"/>
      <c r="O155" s="3"/>
      <c r="P155" s="4"/>
      <c r="Q155" s="415"/>
      <c r="R155" s="415"/>
      <c r="S155" s="139"/>
      <c r="T155" s="4"/>
      <c r="W155" s="254"/>
    </row>
    <row r="156" spans="2:24" x14ac:dyDescent="0.25">
      <c r="B156" s="110" t="s">
        <v>274</v>
      </c>
      <c r="C156" s="1"/>
      <c r="D156" s="148"/>
      <c r="E156" s="37"/>
      <c r="F156" s="68"/>
      <c r="G156" s="151"/>
      <c r="H156" s="4"/>
      <c r="I156" s="58"/>
      <c r="J156" s="151"/>
      <c r="L156" s="58"/>
      <c r="M156" s="151"/>
      <c r="N156" s="57"/>
      <c r="O156" s="58"/>
      <c r="P156" s="151"/>
      <c r="Q156" s="426"/>
      <c r="R156" s="427"/>
      <c r="S156" s="58">
        <f>301258568+1580095</f>
        <v>302838663</v>
      </c>
      <c r="T156" s="151" t="s">
        <v>17</v>
      </c>
      <c r="W156" s="254"/>
    </row>
    <row r="157" spans="2:24" s="472" customFormat="1" x14ac:dyDescent="0.25">
      <c r="B157" s="494" t="s">
        <v>275</v>
      </c>
      <c r="C157" s="1"/>
      <c r="D157" s="495"/>
      <c r="E157" s="37"/>
      <c r="F157" s="496"/>
      <c r="G157" s="409"/>
      <c r="H157" s="4"/>
      <c r="I157" s="410"/>
      <c r="J157" s="409"/>
      <c r="L157" s="410"/>
      <c r="M157" s="409"/>
      <c r="N157" s="473"/>
      <c r="O157" s="410"/>
      <c r="P157" s="409"/>
      <c r="Q157" s="455"/>
      <c r="R157" s="456"/>
      <c r="S157" s="410">
        <v>-1404000</v>
      </c>
      <c r="T157" s="409" t="s">
        <v>17</v>
      </c>
      <c r="W157" s="254"/>
    </row>
    <row r="158" spans="2:24" ht="13" x14ac:dyDescent="0.3">
      <c r="B158" s="111" t="s">
        <v>86</v>
      </c>
      <c r="C158" s="1"/>
      <c r="D158" s="269"/>
      <c r="E158" s="37"/>
      <c r="F158" s="64">
        <v>20000000</v>
      </c>
      <c r="G158" s="74"/>
      <c r="H158" s="4"/>
      <c r="I158" s="165"/>
      <c r="J158" s="90"/>
      <c r="L158" s="165"/>
      <c r="M158" s="90"/>
      <c r="O158" s="165"/>
      <c r="P158" s="90"/>
      <c r="Q158" s="430"/>
      <c r="R158" s="425"/>
      <c r="S158" s="64">
        <v>30000000</v>
      </c>
      <c r="T158" s="74" t="s">
        <v>13</v>
      </c>
      <c r="W158" s="493"/>
    </row>
    <row r="159" spans="2:24" ht="13" x14ac:dyDescent="0.3">
      <c r="B159" s="137" t="s">
        <v>72</v>
      </c>
      <c r="C159" s="1"/>
      <c r="D159" s="136">
        <f>SUM(D156:D158)</f>
        <v>0</v>
      </c>
      <c r="E159" s="37"/>
      <c r="F159" s="445">
        <f>SUM(F156:F158)</f>
        <v>20000000</v>
      </c>
      <c r="G159" s="150"/>
      <c r="H159" s="4"/>
      <c r="I159" s="72"/>
      <c r="J159" s="150"/>
      <c r="L159" s="72"/>
      <c r="M159" s="150"/>
      <c r="O159" s="72"/>
      <c r="P159" s="150"/>
      <c r="Q159" s="416"/>
      <c r="R159" s="415"/>
      <c r="S159" s="445">
        <f>SUM(S156:S158)</f>
        <v>331434663</v>
      </c>
      <c r="T159" s="150"/>
      <c r="W159" s="55"/>
    </row>
    <row r="160" spans="2:24" ht="9.75" customHeight="1" x14ac:dyDescent="0.3">
      <c r="B160" s="61"/>
      <c r="C160" s="17"/>
      <c r="D160" s="3"/>
      <c r="E160" s="4"/>
      <c r="F160" s="3"/>
      <c r="G160" s="62"/>
      <c r="H160" s="62"/>
      <c r="I160" s="3"/>
      <c r="J160" s="4"/>
      <c r="L160" s="3"/>
      <c r="M160" s="4"/>
      <c r="O160" s="3"/>
      <c r="P160" s="4"/>
      <c r="Q160" s="415"/>
      <c r="R160" s="416"/>
      <c r="S160" s="3"/>
      <c r="T160" s="62"/>
      <c r="W160" s="55"/>
    </row>
    <row r="161" spans="1:24" ht="13.5" thickBot="1" x14ac:dyDescent="0.35">
      <c r="B161" s="18" t="s">
        <v>10</v>
      </c>
      <c r="C161" s="6"/>
      <c r="D161" s="19"/>
      <c r="E161" s="20"/>
      <c r="F161" s="19">
        <f>F150-F159-F10+F153</f>
        <v>11161752838</v>
      </c>
      <c r="G161" s="19">
        <f t="shared" ref="G161:R161" si="0">G150-G159</f>
        <v>0</v>
      </c>
      <c r="H161" s="19">
        <f t="shared" si="0"/>
        <v>0</v>
      </c>
      <c r="I161" s="19">
        <f t="shared" si="0"/>
        <v>0</v>
      </c>
      <c r="J161" s="19">
        <f t="shared" si="0"/>
        <v>0</v>
      </c>
      <c r="K161" s="19">
        <f t="shared" si="0"/>
        <v>0</v>
      </c>
      <c r="L161" s="19">
        <f t="shared" si="0"/>
        <v>0</v>
      </c>
      <c r="M161" s="19">
        <f t="shared" si="0"/>
        <v>0</v>
      </c>
      <c r="N161" s="19">
        <f t="shared" si="0"/>
        <v>0</v>
      </c>
      <c r="O161" s="19">
        <f t="shared" si="0"/>
        <v>0</v>
      </c>
      <c r="P161" s="19">
        <f t="shared" si="0"/>
        <v>0</v>
      </c>
      <c r="Q161" s="19">
        <f t="shared" si="0"/>
        <v>0</v>
      </c>
      <c r="R161" s="19">
        <f t="shared" si="0"/>
        <v>0</v>
      </c>
      <c r="S161" s="19">
        <f>S150-S159-S10+S153</f>
        <v>10435644347</v>
      </c>
      <c r="T161" s="20"/>
    </row>
    <row r="162" spans="1:24" ht="8.25" customHeight="1" thickTop="1" x14ac:dyDescent="0.3">
      <c r="B162" s="21"/>
      <c r="C162" s="6"/>
      <c r="D162" s="22"/>
      <c r="E162" s="20"/>
      <c r="F162" s="22"/>
      <c r="H162" s="52"/>
      <c r="I162" s="22"/>
      <c r="L162" s="22"/>
      <c r="O162" s="22"/>
      <c r="P162" s="325"/>
      <c r="Q162" s="415"/>
      <c r="R162" s="415"/>
      <c r="S162" s="22"/>
      <c r="T162" s="325"/>
    </row>
    <row r="163" spans="1:24" ht="13" x14ac:dyDescent="0.3">
      <c r="B163" s="23" t="s">
        <v>21</v>
      </c>
      <c r="C163" s="6"/>
      <c r="D163" s="42"/>
      <c r="E163" s="20"/>
      <c r="F163" s="42">
        <v>0.2437</v>
      </c>
      <c r="G163" s="439" t="s">
        <v>210</v>
      </c>
      <c r="H163" s="52"/>
      <c r="I163" s="42"/>
      <c r="L163" s="42"/>
      <c r="O163" s="42"/>
      <c r="P163" s="325"/>
      <c r="Q163" s="426"/>
      <c r="R163" s="427"/>
      <c r="S163" s="42">
        <v>0.22270000000000001</v>
      </c>
      <c r="T163" s="439"/>
      <c r="U163" s="162"/>
      <c r="W163" s="473"/>
      <c r="X163" s="254"/>
    </row>
    <row r="164" spans="1:24" ht="13" x14ac:dyDescent="0.3">
      <c r="B164" s="24" t="s">
        <v>11</v>
      </c>
      <c r="C164" s="25"/>
      <c r="D164" s="41"/>
      <c r="E164" s="26"/>
      <c r="F164" s="41">
        <v>6580</v>
      </c>
      <c r="H164" s="52"/>
      <c r="I164" s="41"/>
      <c r="L164" s="41"/>
      <c r="O164" s="41"/>
      <c r="P164" s="325"/>
      <c r="Q164" s="424"/>
      <c r="R164" s="425"/>
      <c r="S164" s="41">
        <v>7046</v>
      </c>
      <c r="T164" s="325"/>
      <c r="X164" s="55"/>
    </row>
    <row r="165" spans="1:24" ht="13" x14ac:dyDescent="0.3">
      <c r="B165" s="40" t="s">
        <v>18</v>
      </c>
      <c r="C165" s="27"/>
      <c r="D165" s="45"/>
      <c r="E165" s="44"/>
      <c r="F165" s="45"/>
      <c r="G165" s="46"/>
      <c r="H165" s="160"/>
      <c r="I165" s="166"/>
      <c r="L165" s="166"/>
      <c r="O165" s="166"/>
      <c r="P165" s="325"/>
      <c r="Q165" s="415"/>
      <c r="R165" s="415"/>
      <c r="S165" s="45"/>
      <c r="T165" s="46"/>
      <c r="U165" s="162"/>
      <c r="X165" s="55">
        <f>SUM(W153:W156)</f>
        <v>0</v>
      </c>
    </row>
    <row r="166" spans="1:24" ht="7.5" customHeight="1" x14ac:dyDescent="0.25">
      <c r="H166" s="52"/>
      <c r="L166" s="54"/>
      <c r="O166" s="326"/>
      <c r="P166" s="325"/>
      <c r="Q166" s="415"/>
      <c r="R166" s="415"/>
      <c r="S166" s="325"/>
      <c r="T166" s="325"/>
    </row>
    <row r="167" spans="1:24" hidden="1" x14ac:dyDescent="0.25">
      <c r="H167" s="52"/>
      <c r="L167" s="54"/>
      <c r="O167" s="326"/>
      <c r="P167" s="325"/>
      <c r="Q167" s="415"/>
      <c r="R167" s="415"/>
      <c r="S167" s="58"/>
      <c r="T167" s="151"/>
    </row>
    <row r="168" spans="1:24" ht="13" hidden="1" x14ac:dyDescent="0.3">
      <c r="B168" s="290" t="s">
        <v>77</v>
      </c>
      <c r="D168" s="291"/>
      <c r="F168" s="291"/>
      <c r="H168" s="52"/>
      <c r="I168" s="292">
        <v>-67452612</v>
      </c>
      <c r="J168" s="293"/>
      <c r="L168" s="292"/>
      <c r="M168" s="293"/>
      <c r="O168" s="292"/>
      <c r="P168" s="293"/>
      <c r="Q168" s="415"/>
      <c r="R168" s="415"/>
      <c r="S168" s="59"/>
      <c r="T168" s="71"/>
    </row>
    <row r="169" spans="1:24" ht="7.5" hidden="1" customHeight="1" x14ac:dyDescent="0.25">
      <c r="H169" s="52"/>
      <c r="L169" s="54"/>
      <c r="O169" s="326"/>
      <c r="P169" s="325"/>
      <c r="Q169" s="415"/>
      <c r="R169" s="415"/>
      <c r="S169" s="165"/>
      <c r="T169" s="90"/>
    </row>
    <row r="170" spans="1:24" x14ac:dyDescent="0.25">
      <c r="A170" s="57" t="s">
        <v>208</v>
      </c>
      <c r="B170" s="47"/>
      <c r="D170" s="55"/>
      <c r="F170" s="55"/>
      <c r="H170" s="52"/>
      <c r="L170" s="54"/>
      <c r="O170" s="326"/>
      <c r="P170" s="325"/>
      <c r="Q170" s="415"/>
      <c r="R170" s="415"/>
      <c r="S170" s="139"/>
      <c r="T170" s="4"/>
      <c r="U170" s="457"/>
    </row>
    <row r="171" spans="1:24" ht="13" hidden="1" x14ac:dyDescent="0.3">
      <c r="B171" s="141" t="s">
        <v>41</v>
      </c>
      <c r="D171" s="142"/>
      <c r="F171" s="142"/>
      <c r="H171" s="52"/>
      <c r="I171" s="192"/>
      <c r="J171" s="193"/>
      <c r="L171" s="323"/>
      <c r="M171" s="193"/>
      <c r="O171" s="323"/>
      <c r="P171" s="193"/>
      <c r="Q171" s="415"/>
      <c r="R171" s="415"/>
      <c r="S171" s="3"/>
      <c r="T171" s="4"/>
      <c r="U171" s="52"/>
    </row>
    <row r="172" spans="1:24" ht="13" hidden="1" x14ac:dyDescent="0.3">
      <c r="B172" s="143" t="s">
        <v>42</v>
      </c>
      <c r="D172" s="144"/>
      <c r="F172" s="144"/>
      <c r="H172" s="52"/>
      <c r="I172" s="194"/>
      <c r="J172" s="195"/>
      <c r="L172" s="194"/>
      <c r="M172" s="195"/>
      <c r="O172" s="194"/>
      <c r="P172" s="195"/>
      <c r="Q172" s="415"/>
      <c r="R172" s="415"/>
      <c r="S172" s="458">
        <f>O161-9857518690</f>
        <v>-9857518690</v>
      </c>
      <c r="T172" s="4"/>
      <c r="U172" s="459"/>
    </row>
    <row r="173" spans="1:24" hidden="1" x14ac:dyDescent="0.25">
      <c r="B173" s="202" t="s">
        <v>67</v>
      </c>
      <c r="D173" s="270"/>
      <c r="F173" s="272">
        <v>-28675000</v>
      </c>
      <c r="G173" s="200" t="s">
        <v>13</v>
      </c>
      <c r="H173" s="52"/>
      <c r="I173" s="272"/>
      <c r="J173" s="277"/>
      <c r="L173" s="272"/>
      <c r="M173" s="277"/>
      <c r="O173" s="272"/>
      <c r="P173" s="277"/>
      <c r="Q173" s="415"/>
      <c r="R173" s="415"/>
      <c r="S173" s="139"/>
      <c r="T173" s="4"/>
      <c r="U173" s="52"/>
    </row>
    <row r="174" spans="1:24" hidden="1" x14ac:dyDescent="0.25">
      <c r="B174" s="202" t="s">
        <v>67</v>
      </c>
      <c r="D174" s="271"/>
      <c r="F174" s="273">
        <v>33000000</v>
      </c>
      <c r="G174" s="152" t="s">
        <v>17</v>
      </c>
      <c r="H174" s="52"/>
      <c r="I174" s="273"/>
      <c r="J174" s="278"/>
      <c r="L174" s="273"/>
      <c r="M174" s="278"/>
      <c r="O174" s="273"/>
      <c r="P174" s="278"/>
      <c r="Q174" s="415"/>
      <c r="R174" s="415"/>
      <c r="S174" s="139"/>
      <c r="T174" s="4"/>
      <c r="U174" s="52"/>
    </row>
    <row r="175" spans="1:24" hidden="1" x14ac:dyDescent="0.25">
      <c r="B175" s="202" t="s">
        <v>70</v>
      </c>
      <c r="D175" s="271"/>
      <c r="F175" s="273"/>
      <c r="G175" s="274"/>
      <c r="H175" s="52"/>
      <c r="I175" s="273">
        <v>500000</v>
      </c>
      <c r="J175" s="278" t="s">
        <v>13</v>
      </c>
      <c r="L175" s="273"/>
      <c r="M175" s="278"/>
      <c r="O175" s="273">
        <v>500000</v>
      </c>
      <c r="P175" s="278"/>
      <c r="Q175" s="415"/>
      <c r="R175" s="415"/>
      <c r="S175" s="139"/>
      <c r="T175" s="4"/>
      <c r="U175" s="52"/>
    </row>
    <row r="176" spans="1:24" hidden="1" x14ac:dyDescent="0.25">
      <c r="B176" s="258" t="s">
        <v>71</v>
      </c>
      <c r="D176" s="271"/>
      <c r="F176" s="273"/>
      <c r="G176" s="274"/>
      <c r="H176" s="52"/>
      <c r="I176" s="273">
        <v>2183333</v>
      </c>
      <c r="J176" s="278" t="s">
        <v>13</v>
      </c>
      <c r="L176" s="273"/>
      <c r="M176" s="278"/>
      <c r="O176" s="273">
        <v>1881861</v>
      </c>
      <c r="P176" s="278"/>
      <c r="Q176" s="415"/>
      <c r="R176" s="415"/>
      <c r="S176" s="139"/>
      <c r="T176" s="4"/>
      <c r="U176" s="52"/>
    </row>
    <row r="177" spans="1:21" hidden="1" x14ac:dyDescent="0.25">
      <c r="B177" s="145"/>
      <c r="C177" s="146"/>
      <c r="D177" s="147"/>
      <c r="E177" s="146"/>
      <c r="F177" s="275"/>
      <c r="G177" s="276"/>
      <c r="H177" s="52"/>
      <c r="I177" s="275"/>
      <c r="J177" s="279"/>
      <c r="L177" s="275"/>
      <c r="M177" s="279"/>
      <c r="O177" s="275"/>
      <c r="P177" s="279"/>
      <c r="Q177" s="415"/>
      <c r="R177" s="415"/>
      <c r="S177" s="139"/>
      <c r="T177" s="4"/>
      <c r="U177" s="52"/>
    </row>
    <row r="178" spans="1:21" x14ac:dyDescent="0.25">
      <c r="A178" s="439" t="s">
        <v>207</v>
      </c>
      <c r="B178" s="440" t="s">
        <v>211</v>
      </c>
      <c r="C178" s="146"/>
      <c r="D178" s="251"/>
      <c r="E178" s="146"/>
      <c r="F178" s="251"/>
      <c r="H178" s="52"/>
      <c r="I178" s="251"/>
      <c r="J178" s="252"/>
      <c r="L178" s="251"/>
      <c r="M178" s="252"/>
      <c r="Q178" s="415"/>
      <c r="R178" s="415"/>
      <c r="S178" s="139"/>
      <c r="T178" s="4"/>
      <c r="U178" s="52"/>
    </row>
    <row r="179" spans="1:21" ht="4.5" customHeight="1" x14ac:dyDescent="0.25">
      <c r="D179" s="408"/>
      <c r="E179" s="406"/>
      <c r="F179" s="406"/>
      <c r="G179" s="406"/>
      <c r="H179" s="406"/>
      <c r="I179" s="406"/>
      <c r="J179" s="406"/>
      <c r="K179" s="406"/>
      <c r="L179" s="406"/>
      <c r="Q179" s="415"/>
      <c r="R179" s="415"/>
    </row>
    <row r="180" spans="1:21" x14ac:dyDescent="0.25">
      <c r="A180" s="439" t="s">
        <v>210</v>
      </c>
      <c r="B180" s="440" t="s">
        <v>216</v>
      </c>
      <c r="D180" s="406"/>
      <c r="E180" s="406"/>
      <c r="F180" s="408"/>
      <c r="G180" s="408"/>
      <c r="H180" s="408"/>
      <c r="I180" s="408"/>
      <c r="J180" s="408"/>
      <c r="K180" s="408"/>
      <c r="L180" s="408"/>
      <c r="Q180" s="415"/>
      <c r="R180" s="415"/>
    </row>
    <row r="181" spans="1:21" ht="5.25" customHeight="1" x14ac:dyDescent="0.25">
      <c r="D181" s="406"/>
      <c r="E181" s="406"/>
      <c r="F181" s="407"/>
      <c r="G181" s="407"/>
      <c r="H181" s="407"/>
      <c r="I181" s="407"/>
      <c r="J181" s="407"/>
      <c r="K181" s="407"/>
      <c r="L181" s="407"/>
      <c r="Q181" s="415"/>
      <c r="R181" s="415"/>
    </row>
    <row r="182" spans="1:21" s="472" customFormat="1" x14ac:dyDescent="0.25">
      <c r="A182" s="492" t="s">
        <v>272</v>
      </c>
      <c r="B182" s="473" t="s">
        <v>273</v>
      </c>
      <c r="D182" s="406"/>
      <c r="E182" s="406"/>
      <c r="F182" s="407"/>
      <c r="G182" s="407"/>
      <c r="H182" s="407"/>
      <c r="I182" s="407"/>
      <c r="J182" s="407"/>
      <c r="K182" s="407"/>
      <c r="L182" s="407"/>
      <c r="Q182" s="415"/>
      <c r="R182" s="415"/>
    </row>
    <row r="183" spans="1:21" x14ac:dyDescent="0.25">
      <c r="B183" s="36" t="s">
        <v>14</v>
      </c>
      <c r="D183" s="406"/>
      <c r="E183" s="406"/>
      <c r="F183" s="407"/>
      <c r="G183" s="407"/>
      <c r="H183" s="407"/>
      <c r="I183" s="407"/>
      <c r="J183" s="407"/>
      <c r="K183" s="407"/>
      <c r="L183" s="407"/>
      <c r="Q183" s="415"/>
      <c r="R183" s="415"/>
    </row>
    <row r="184" spans="1:21" x14ac:dyDescent="0.25">
      <c r="C184" s="406"/>
      <c r="E184" s="406"/>
      <c r="F184" s="497" t="s">
        <v>239</v>
      </c>
      <c r="G184" s="406"/>
      <c r="H184" s="406"/>
      <c r="I184" s="406"/>
      <c r="J184" s="406"/>
      <c r="K184" s="407"/>
      <c r="L184" s="407"/>
      <c r="Q184" s="415"/>
      <c r="R184" s="415"/>
    </row>
    <row r="185" spans="1:21" x14ac:dyDescent="0.25">
      <c r="B185" s="406"/>
      <c r="C185" s="406"/>
      <c r="D185" s="461" t="s">
        <v>240</v>
      </c>
      <c r="E185" s="408"/>
      <c r="F185" s="408" t="s">
        <v>241</v>
      </c>
      <c r="G185" s="408"/>
      <c r="H185" s="408"/>
      <c r="I185" s="408" t="s">
        <v>242</v>
      </c>
      <c r="J185" s="407"/>
      <c r="K185" s="407"/>
      <c r="P185" s="415"/>
      <c r="Q185" s="415"/>
      <c r="R185"/>
      <c r="S185" s="460" t="s">
        <v>246</v>
      </c>
      <c r="U185" s="460"/>
    </row>
    <row r="186" spans="1:21" x14ac:dyDescent="0.25">
      <c r="B186" s="462" t="s">
        <v>243</v>
      </c>
      <c r="D186" s="407">
        <v>10000000</v>
      </c>
      <c r="E186" s="407"/>
      <c r="F186" s="407"/>
      <c r="G186" s="407"/>
      <c r="H186" s="407"/>
      <c r="I186" s="407"/>
      <c r="J186" s="407"/>
      <c r="K186" s="407"/>
      <c r="P186" s="415"/>
      <c r="Q186" s="415"/>
      <c r="R186"/>
      <c r="S186" s="407"/>
    </row>
    <row r="187" spans="1:21" x14ac:dyDescent="0.25">
      <c r="B187" s="462" t="s">
        <v>244</v>
      </c>
      <c r="D187" s="407"/>
      <c r="E187" s="407"/>
      <c r="F187" s="407">
        <v>147041640</v>
      </c>
      <c r="G187" s="407"/>
      <c r="H187" s="407"/>
      <c r="I187" s="407">
        <v>19000000</v>
      </c>
      <c r="J187" s="407"/>
      <c r="K187" s="407"/>
      <c r="L187" s="407"/>
      <c r="M187" s="407"/>
      <c r="N187" s="407"/>
      <c r="O187" s="407"/>
      <c r="P187" s="407"/>
      <c r="Q187" s="407">
        <v>147041640</v>
      </c>
      <c r="R187"/>
      <c r="S187" s="407"/>
    </row>
    <row r="188" spans="1:21" x14ac:dyDescent="0.25">
      <c r="B188" s="462" t="s">
        <v>245</v>
      </c>
      <c r="D188" s="407"/>
      <c r="E188" s="407"/>
      <c r="G188" s="407"/>
      <c r="H188" s="407"/>
      <c r="I188" s="407"/>
      <c r="J188" s="407"/>
      <c r="K188" s="407"/>
      <c r="L188" s="407"/>
      <c r="M188" s="407"/>
      <c r="N188" s="407"/>
      <c r="O188" s="407"/>
      <c r="P188" s="407"/>
      <c r="Q188" s="407"/>
      <c r="R188"/>
      <c r="S188" s="407">
        <v>21386090</v>
      </c>
    </row>
    <row r="189" spans="1:21" x14ac:dyDescent="0.25">
      <c r="B189" s="462" t="s">
        <v>277</v>
      </c>
      <c r="D189" s="407"/>
      <c r="E189" s="407"/>
      <c r="F189" s="407">
        <v>27120553</v>
      </c>
      <c r="G189" s="407"/>
      <c r="H189" s="407"/>
      <c r="I189" s="407"/>
      <c r="J189" s="407"/>
      <c r="K189" s="407"/>
      <c r="L189" s="407"/>
      <c r="M189" s="407"/>
      <c r="N189" s="407"/>
      <c r="O189" s="407"/>
      <c r="P189" s="407"/>
      <c r="Q189" s="407">
        <v>27120553</v>
      </c>
      <c r="R189"/>
      <c r="S189" s="407"/>
    </row>
    <row r="190" spans="1:21" x14ac:dyDescent="0.25">
      <c r="B190" s="462" t="s">
        <v>146</v>
      </c>
      <c r="C190" s="406"/>
      <c r="D190" s="407"/>
      <c r="E190" s="407"/>
      <c r="F190" s="407">
        <v>18000000</v>
      </c>
      <c r="G190" s="407"/>
      <c r="H190" s="407"/>
      <c r="I190" s="407">
        <f>SUM(I187:I187)</f>
        <v>19000000</v>
      </c>
      <c r="J190" s="407"/>
      <c r="K190" s="407"/>
      <c r="L190" s="407"/>
      <c r="M190" s="407"/>
      <c r="N190" s="407"/>
      <c r="O190" s="407"/>
      <c r="P190" s="407"/>
      <c r="Q190" s="407">
        <v>18000000</v>
      </c>
      <c r="R190"/>
      <c r="S190" s="407"/>
    </row>
    <row r="191" spans="1:21" x14ac:dyDescent="0.25">
      <c r="B191" s="462" t="s">
        <v>247</v>
      </c>
      <c r="D191" s="407"/>
      <c r="E191" s="407"/>
      <c r="F191" s="407"/>
      <c r="G191" s="407"/>
      <c r="H191" s="407"/>
      <c r="I191" s="407"/>
      <c r="J191" s="407"/>
      <c r="K191" s="407"/>
      <c r="L191" s="407"/>
      <c r="M191" s="407"/>
      <c r="N191" s="407"/>
      <c r="O191" s="407"/>
      <c r="P191" s="407"/>
      <c r="Q191" s="407"/>
      <c r="R191"/>
      <c r="S191" s="407">
        <v>385914455</v>
      </c>
    </row>
    <row r="192" spans="1:21" x14ac:dyDescent="0.25">
      <c r="B192" s="462"/>
      <c r="D192" s="407"/>
      <c r="E192" s="407"/>
      <c r="F192" s="407"/>
      <c r="G192" s="407"/>
      <c r="H192" s="407"/>
      <c r="I192" s="407"/>
      <c r="J192" s="407"/>
      <c r="K192" s="407"/>
      <c r="L192" s="407"/>
      <c r="M192" s="407"/>
      <c r="N192" s="407"/>
      <c r="O192" s="407"/>
      <c r="P192" s="407"/>
      <c r="Q192" s="407"/>
      <c r="R192"/>
      <c r="U192" s="407"/>
    </row>
    <row r="193" spans="2:18" x14ac:dyDescent="0.25">
      <c r="B193" s="463"/>
      <c r="I193" s="407"/>
      <c r="Q193" s="415"/>
      <c r="R193" s="415"/>
    </row>
    <row r="194" spans="2:18" x14ac:dyDescent="0.25">
      <c r="I194" s="245"/>
      <c r="Q194" s="415"/>
      <c r="R194" s="415"/>
    </row>
    <row r="195" spans="2:18" x14ac:dyDescent="0.25">
      <c r="Q195" s="415"/>
      <c r="R195" s="415"/>
    </row>
    <row r="196" spans="2:18" x14ac:dyDescent="0.25">
      <c r="N196" s="162"/>
      <c r="Q196" s="415"/>
      <c r="R196" s="415"/>
    </row>
    <row r="197" spans="2:18" x14ac:dyDescent="0.25">
      <c r="N197" s="55"/>
      <c r="Q197" s="415"/>
      <c r="R197" s="415"/>
    </row>
    <row r="198" spans="2:18" x14ac:dyDescent="0.25">
      <c r="N198" s="162"/>
      <c r="Q198" s="415"/>
      <c r="R198" s="415"/>
    </row>
    <row r="199" spans="2:18" x14ac:dyDescent="0.25">
      <c r="N199" s="162"/>
    </row>
  </sheetData>
  <mergeCells count="1">
    <mergeCell ref="Q7:R7"/>
  </mergeCells>
  <pageMargins left="0.25" right="0.25" top="0.25" bottom="0.75" header="0.3" footer="0.3"/>
  <pageSetup scale="75" fitToHeight="0" orientation="portrait" r:id="rId1"/>
  <headerFooter>
    <oddFooter>&amp;L&amp;"Arial,Italic"Division of School Business
NC Department of Public Instruction</oddFooter>
  </headerFooter>
  <rowBreaks count="1" manualBreakCount="1">
    <brk id="12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6650-154A-46F8-B0B3-68EADEB9594E}">
  <dimension ref="A1:H36"/>
  <sheetViews>
    <sheetView topLeftCell="A7" workbookViewId="0">
      <selection activeCell="H15" sqref="H15:L15"/>
    </sheetView>
  </sheetViews>
  <sheetFormatPr defaultColWidth="9.1796875" defaultRowHeight="12.5" x14ac:dyDescent="0.25"/>
  <cols>
    <col min="1" max="1" width="9.1796875" style="325"/>
    <col min="2" max="2" width="11.1796875" style="325" customWidth="1"/>
    <col min="3" max="6" width="9.1796875" style="325"/>
    <col min="7" max="7" width="10.54296875" style="325" bestFit="1" customWidth="1"/>
    <col min="8" max="16384" width="9.1796875" style="325"/>
  </cols>
  <sheetData>
    <row r="1" spans="1:8" ht="13" x14ac:dyDescent="0.25">
      <c r="A1" s="327" t="s">
        <v>133</v>
      </c>
      <c r="C1" s="326"/>
    </row>
    <row r="2" spans="1:8" ht="13" x14ac:dyDescent="0.25">
      <c r="A2" s="327"/>
      <c r="C2" s="326"/>
    </row>
    <row r="3" spans="1:8" ht="13" x14ac:dyDescent="0.3">
      <c r="A3" s="328" t="s">
        <v>87</v>
      </c>
      <c r="C3" s="327"/>
    </row>
    <row r="4" spans="1:8" x14ac:dyDescent="0.25">
      <c r="A4" s="329"/>
      <c r="C4" s="326"/>
    </row>
    <row r="5" spans="1:8" ht="87" x14ac:dyDescent="0.35">
      <c r="A5" s="122" t="s">
        <v>34</v>
      </c>
      <c r="B5" s="299" t="s">
        <v>80</v>
      </c>
      <c r="C5" s="122" t="s">
        <v>33</v>
      </c>
      <c r="D5" s="122" t="s">
        <v>125</v>
      </c>
      <c r="E5" s="299" t="s">
        <v>82</v>
      </c>
      <c r="F5" s="299" t="s">
        <v>38</v>
      </c>
      <c r="G5" s="299" t="s">
        <v>89</v>
      </c>
      <c r="H5" s="299" t="s">
        <v>90</v>
      </c>
    </row>
    <row r="6" spans="1:8" ht="14.5" x14ac:dyDescent="0.35">
      <c r="A6" s="123">
        <v>0</v>
      </c>
      <c r="B6" s="304">
        <v>35000</v>
      </c>
      <c r="C6" s="303">
        <f t="shared" ref="C6:C36" si="0">D6-B6</f>
        <v>0</v>
      </c>
      <c r="D6" s="163">
        <v>35000</v>
      </c>
      <c r="E6" s="313"/>
      <c r="F6" s="163"/>
      <c r="G6" s="331"/>
      <c r="H6" s="163"/>
    </row>
    <row r="7" spans="1:8" ht="14.5" x14ac:dyDescent="0.35">
      <c r="A7" s="126">
        <v>1</v>
      </c>
      <c r="B7" s="305">
        <v>36000</v>
      </c>
      <c r="C7" s="302">
        <f t="shared" si="0"/>
        <v>180</v>
      </c>
      <c r="D7" s="324">
        <v>36180</v>
      </c>
      <c r="E7" s="314">
        <f t="shared" ref="E7:E36" si="1">D7-B6</f>
        <v>1180</v>
      </c>
      <c r="F7" s="300">
        <f t="shared" ref="F7:F36" si="2">E7/B6</f>
        <v>3.3714285714285717E-2</v>
      </c>
      <c r="G7" s="332"/>
      <c r="H7" s="300">
        <f>(E7+G7)/B6</f>
        <v>3.3714285714285717E-2</v>
      </c>
    </row>
    <row r="8" spans="1:8" ht="14.5" x14ac:dyDescent="0.35">
      <c r="A8" s="126">
        <v>2</v>
      </c>
      <c r="B8" s="305">
        <v>37000</v>
      </c>
      <c r="C8" s="302">
        <f t="shared" si="0"/>
        <v>190</v>
      </c>
      <c r="D8" s="324">
        <v>37190</v>
      </c>
      <c r="E8" s="314">
        <f t="shared" si="1"/>
        <v>1190</v>
      </c>
      <c r="F8" s="300">
        <f t="shared" si="2"/>
        <v>3.3055555555555553E-2</v>
      </c>
      <c r="G8" s="332"/>
      <c r="H8" s="300">
        <f t="shared" ref="H8:H36" si="3">(E8+G8)/B7</f>
        <v>3.3055555555555553E-2</v>
      </c>
    </row>
    <row r="9" spans="1:8" ht="14.5" x14ac:dyDescent="0.35">
      <c r="A9" s="126">
        <v>3</v>
      </c>
      <c r="B9" s="305">
        <v>38000</v>
      </c>
      <c r="C9" s="302">
        <f t="shared" si="0"/>
        <v>190</v>
      </c>
      <c r="D9" s="324">
        <v>38190</v>
      </c>
      <c r="E9" s="314">
        <f t="shared" si="1"/>
        <v>1190</v>
      </c>
      <c r="F9" s="300">
        <f t="shared" si="2"/>
        <v>3.216216216216216E-2</v>
      </c>
      <c r="G9" s="332"/>
      <c r="H9" s="300">
        <f t="shared" si="3"/>
        <v>3.216216216216216E-2</v>
      </c>
    </row>
    <row r="10" spans="1:8" ht="14.5" x14ac:dyDescent="0.35">
      <c r="A10" s="126">
        <v>4</v>
      </c>
      <c r="B10" s="305">
        <v>39000</v>
      </c>
      <c r="C10" s="302">
        <f t="shared" si="0"/>
        <v>200</v>
      </c>
      <c r="D10" s="324">
        <v>39200</v>
      </c>
      <c r="E10" s="314">
        <f t="shared" si="1"/>
        <v>1200</v>
      </c>
      <c r="F10" s="300">
        <f t="shared" si="2"/>
        <v>3.1578947368421054E-2</v>
      </c>
      <c r="G10" s="332"/>
      <c r="H10" s="300">
        <f t="shared" si="3"/>
        <v>3.1578947368421054E-2</v>
      </c>
    </row>
    <row r="11" spans="1:8" ht="14.5" x14ac:dyDescent="0.35">
      <c r="A11" s="126">
        <v>5</v>
      </c>
      <c r="B11" s="305">
        <v>40000</v>
      </c>
      <c r="C11" s="302">
        <f t="shared" si="0"/>
        <v>200</v>
      </c>
      <c r="D11" s="324">
        <v>40200</v>
      </c>
      <c r="E11" s="314">
        <f t="shared" si="1"/>
        <v>1200</v>
      </c>
      <c r="F11" s="300">
        <f t="shared" si="2"/>
        <v>3.0769230769230771E-2</v>
      </c>
      <c r="G11" s="332"/>
      <c r="H11" s="300">
        <f t="shared" si="3"/>
        <v>3.0769230769230771E-2</v>
      </c>
    </row>
    <row r="12" spans="1:8" ht="14.5" x14ac:dyDescent="0.35">
      <c r="A12" s="126">
        <v>6</v>
      </c>
      <c r="B12" s="305">
        <v>41000</v>
      </c>
      <c r="C12" s="302">
        <f t="shared" si="0"/>
        <v>210</v>
      </c>
      <c r="D12" s="324">
        <v>41210</v>
      </c>
      <c r="E12" s="314">
        <f t="shared" si="1"/>
        <v>1210</v>
      </c>
      <c r="F12" s="300">
        <f t="shared" si="2"/>
        <v>3.0249999999999999E-2</v>
      </c>
      <c r="G12" s="332"/>
      <c r="H12" s="300">
        <f t="shared" si="3"/>
        <v>3.0249999999999999E-2</v>
      </c>
    </row>
    <row r="13" spans="1:8" ht="14.5" x14ac:dyDescent="0.35">
      <c r="A13" s="126">
        <v>7</v>
      </c>
      <c r="B13" s="305">
        <v>42000</v>
      </c>
      <c r="C13" s="302">
        <f t="shared" si="0"/>
        <v>210</v>
      </c>
      <c r="D13" s="324">
        <v>42210</v>
      </c>
      <c r="E13" s="314">
        <f t="shared" si="1"/>
        <v>1210</v>
      </c>
      <c r="F13" s="300">
        <f t="shared" si="2"/>
        <v>2.9512195121951218E-2</v>
      </c>
      <c r="G13" s="332"/>
      <c r="H13" s="300">
        <f t="shared" si="3"/>
        <v>2.9512195121951218E-2</v>
      </c>
    </row>
    <row r="14" spans="1:8" ht="14.5" x14ac:dyDescent="0.35">
      <c r="A14" s="126">
        <v>8</v>
      </c>
      <c r="B14" s="305">
        <v>43000</v>
      </c>
      <c r="C14" s="302">
        <f t="shared" si="0"/>
        <v>220</v>
      </c>
      <c r="D14" s="324">
        <v>43220</v>
      </c>
      <c r="E14" s="314">
        <f t="shared" si="1"/>
        <v>1220</v>
      </c>
      <c r="F14" s="300">
        <f t="shared" si="2"/>
        <v>2.9047619047619048E-2</v>
      </c>
      <c r="G14" s="332"/>
      <c r="H14" s="300">
        <f t="shared" si="3"/>
        <v>2.9047619047619048E-2</v>
      </c>
    </row>
    <row r="15" spans="1:8" ht="14.5" x14ac:dyDescent="0.35">
      <c r="A15" s="126">
        <v>9</v>
      </c>
      <c r="B15" s="305">
        <v>44000</v>
      </c>
      <c r="C15" s="302">
        <f t="shared" si="0"/>
        <v>220</v>
      </c>
      <c r="D15" s="324">
        <v>44220</v>
      </c>
      <c r="E15" s="314">
        <f t="shared" si="1"/>
        <v>1220</v>
      </c>
      <c r="F15" s="300">
        <f t="shared" si="2"/>
        <v>2.8372093023255815E-2</v>
      </c>
      <c r="G15" s="332"/>
      <c r="H15" s="300">
        <f t="shared" si="3"/>
        <v>2.8372093023255815E-2</v>
      </c>
    </row>
    <row r="16" spans="1:8" ht="14.5" x14ac:dyDescent="0.35">
      <c r="A16" s="126">
        <v>10</v>
      </c>
      <c r="B16" s="305">
        <v>45000</v>
      </c>
      <c r="C16" s="302">
        <f t="shared" si="0"/>
        <v>230</v>
      </c>
      <c r="D16" s="324">
        <v>45230</v>
      </c>
      <c r="E16" s="314">
        <f t="shared" si="1"/>
        <v>1230</v>
      </c>
      <c r="F16" s="300">
        <f t="shared" si="2"/>
        <v>2.7954545454545454E-2</v>
      </c>
      <c r="G16" s="332"/>
      <c r="H16" s="300">
        <f t="shared" si="3"/>
        <v>2.7954545454545454E-2</v>
      </c>
    </row>
    <row r="17" spans="1:8" ht="14.5" x14ac:dyDescent="0.35">
      <c r="A17" s="126">
        <v>11</v>
      </c>
      <c r="B17" s="305">
        <v>46000</v>
      </c>
      <c r="C17" s="302">
        <f t="shared" si="0"/>
        <v>230</v>
      </c>
      <c r="D17" s="324">
        <v>46230</v>
      </c>
      <c r="E17" s="314">
        <f t="shared" si="1"/>
        <v>1230</v>
      </c>
      <c r="F17" s="300">
        <f t="shared" si="2"/>
        <v>2.7333333333333334E-2</v>
      </c>
      <c r="G17" s="332"/>
      <c r="H17" s="300">
        <f t="shared" si="3"/>
        <v>2.7333333333333334E-2</v>
      </c>
    </row>
    <row r="18" spans="1:8" ht="14.5" x14ac:dyDescent="0.35">
      <c r="A18" s="126">
        <v>12</v>
      </c>
      <c r="B18" s="305">
        <v>47000</v>
      </c>
      <c r="C18" s="302">
        <f t="shared" si="0"/>
        <v>240</v>
      </c>
      <c r="D18" s="324">
        <v>47240</v>
      </c>
      <c r="E18" s="314">
        <f t="shared" si="1"/>
        <v>1240</v>
      </c>
      <c r="F18" s="300">
        <f t="shared" si="2"/>
        <v>2.6956521739130435E-2</v>
      </c>
      <c r="G18" s="332"/>
      <c r="H18" s="300">
        <f t="shared" si="3"/>
        <v>2.6956521739130435E-2</v>
      </c>
    </row>
    <row r="19" spans="1:8" ht="14.5" x14ac:dyDescent="0.35">
      <c r="A19" s="126">
        <v>13</v>
      </c>
      <c r="B19" s="305">
        <v>48000</v>
      </c>
      <c r="C19" s="302">
        <f t="shared" si="0"/>
        <v>240</v>
      </c>
      <c r="D19" s="324">
        <v>48240</v>
      </c>
      <c r="E19" s="314">
        <f t="shared" si="1"/>
        <v>1240</v>
      </c>
      <c r="F19" s="300">
        <f t="shared" si="2"/>
        <v>2.6382978723404255E-2</v>
      </c>
      <c r="G19" s="332"/>
      <c r="H19" s="300">
        <f t="shared" si="3"/>
        <v>2.6382978723404255E-2</v>
      </c>
    </row>
    <row r="20" spans="1:8" ht="14.5" x14ac:dyDescent="0.35">
      <c r="A20" s="126">
        <v>14</v>
      </c>
      <c r="B20" s="305">
        <v>49000</v>
      </c>
      <c r="C20" s="302">
        <f t="shared" si="0"/>
        <v>250</v>
      </c>
      <c r="D20" s="324">
        <v>49250</v>
      </c>
      <c r="E20" s="314">
        <f t="shared" si="1"/>
        <v>1250</v>
      </c>
      <c r="F20" s="300">
        <f t="shared" si="2"/>
        <v>2.6041666666666668E-2</v>
      </c>
      <c r="G20" s="332"/>
      <c r="H20" s="300">
        <f t="shared" si="3"/>
        <v>2.6041666666666668E-2</v>
      </c>
    </row>
    <row r="21" spans="1:8" ht="14.5" x14ac:dyDescent="0.35">
      <c r="A21" s="126">
        <v>15</v>
      </c>
      <c r="B21" s="305">
        <v>50000</v>
      </c>
      <c r="C21" s="302">
        <f t="shared" si="0"/>
        <v>250</v>
      </c>
      <c r="D21" s="324">
        <v>50250</v>
      </c>
      <c r="E21" s="314">
        <f t="shared" si="1"/>
        <v>1250</v>
      </c>
      <c r="F21" s="300">
        <f t="shared" si="2"/>
        <v>2.5510204081632654E-2</v>
      </c>
      <c r="G21" s="332">
        <v>500</v>
      </c>
      <c r="H21" s="300">
        <f t="shared" si="3"/>
        <v>3.5714285714285712E-2</v>
      </c>
    </row>
    <row r="22" spans="1:8" ht="14.5" x14ac:dyDescent="0.35">
      <c r="A22" s="126">
        <v>16</v>
      </c>
      <c r="B22" s="305">
        <v>50000</v>
      </c>
      <c r="C22" s="302">
        <f t="shared" si="0"/>
        <v>250</v>
      </c>
      <c r="D22" s="324">
        <v>50250</v>
      </c>
      <c r="E22" s="314">
        <f t="shared" si="1"/>
        <v>250</v>
      </c>
      <c r="F22" s="300">
        <f t="shared" si="2"/>
        <v>5.0000000000000001E-3</v>
      </c>
      <c r="G22" s="332">
        <v>500</v>
      </c>
      <c r="H22" s="300">
        <f t="shared" si="3"/>
        <v>1.4999999999999999E-2</v>
      </c>
    </row>
    <row r="23" spans="1:8" ht="14.5" x14ac:dyDescent="0.35">
      <c r="A23" s="126">
        <v>17</v>
      </c>
      <c r="B23" s="305">
        <v>50000</v>
      </c>
      <c r="C23" s="302">
        <f t="shared" si="0"/>
        <v>250</v>
      </c>
      <c r="D23" s="324">
        <v>50250</v>
      </c>
      <c r="E23" s="314">
        <f t="shared" si="1"/>
        <v>250</v>
      </c>
      <c r="F23" s="300">
        <f t="shared" si="2"/>
        <v>5.0000000000000001E-3</v>
      </c>
      <c r="G23" s="332">
        <v>500</v>
      </c>
      <c r="H23" s="300">
        <f t="shared" si="3"/>
        <v>1.4999999999999999E-2</v>
      </c>
    </row>
    <row r="24" spans="1:8" ht="14.5" x14ac:dyDescent="0.35">
      <c r="A24" s="126">
        <v>18</v>
      </c>
      <c r="B24" s="305">
        <v>50000</v>
      </c>
      <c r="C24" s="302">
        <f t="shared" si="0"/>
        <v>250</v>
      </c>
      <c r="D24" s="324">
        <v>50250</v>
      </c>
      <c r="E24" s="314">
        <f t="shared" si="1"/>
        <v>250</v>
      </c>
      <c r="F24" s="300">
        <f t="shared" si="2"/>
        <v>5.0000000000000001E-3</v>
      </c>
      <c r="G24" s="332">
        <v>500</v>
      </c>
      <c r="H24" s="300">
        <f t="shared" si="3"/>
        <v>1.4999999999999999E-2</v>
      </c>
    </row>
    <row r="25" spans="1:8" ht="14.5" x14ac:dyDescent="0.35">
      <c r="A25" s="126">
        <v>19</v>
      </c>
      <c r="B25" s="305">
        <v>50000</v>
      </c>
      <c r="C25" s="302">
        <f t="shared" si="0"/>
        <v>250</v>
      </c>
      <c r="D25" s="324">
        <v>50250</v>
      </c>
      <c r="E25" s="314">
        <f t="shared" si="1"/>
        <v>250</v>
      </c>
      <c r="F25" s="300">
        <f t="shared" si="2"/>
        <v>5.0000000000000001E-3</v>
      </c>
      <c r="G25" s="332">
        <v>500</v>
      </c>
      <c r="H25" s="300">
        <f t="shared" si="3"/>
        <v>1.4999999999999999E-2</v>
      </c>
    </row>
    <row r="26" spans="1:8" ht="14.5" x14ac:dyDescent="0.35">
      <c r="A26" s="126">
        <v>20</v>
      </c>
      <c r="B26" s="305">
        <v>50000</v>
      </c>
      <c r="C26" s="302">
        <f t="shared" si="0"/>
        <v>250</v>
      </c>
      <c r="D26" s="324">
        <v>50250</v>
      </c>
      <c r="E26" s="314">
        <f t="shared" si="1"/>
        <v>250</v>
      </c>
      <c r="F26" s="300">
        <f t="shared" si="2"/>
        <v>5.0000000000000001E-3</v>
      </c>
      <c r="G26" s="332">
        <v>500</v>
      </c>
      <c r="H26" s="300">
        <f t="shared" si="3"/>
        <v>1.4999999999999999E-2</v>
      </c>
    </row>
    <row r="27" spans="1:8" ht="14.5" x14ac:dyDescent="0.35">
      <c r="A27" s="126">
        <v>21</v>
      </c>
      <c r="B27" s="305">
        <v>50000</v>
      </c>
      <c r="C27" s="302">
        <f t="shared" si="0"/>
        <v>250</v>
      </c>
      <c r="D27" s="324">
        <v>50250</v>
      </c>
      <c r="E27" s="314">
        <f t="shared" si="1"/>
        <v>250</v>
      </c>
      <c r="F27" s="300">
        <f t="shared" si="2"/>
        <v>5.0000000000000001E-3</v>
      </c>
      <c r="G27" s="332">
        <v>500</v>
      </c>
      <c r="H27" s="300">
        <f t="shared" si="3"/>
        <v>1.4999999999999999E-2</v>
      </c>
    </row>
    <row r="28" spans="1:8" ht="14.5" x14ac:dyDescent="0.35">
      <c r="A28" s="126">
        <v>22</v>
      </c>
      <c r="B28" s="305">
        <v>50000</v>
      </c>
      <c r="C28" s="302">
        <f t="shared" si="0"/>
        <v>250</v>
      </c>
      <c r="D28" s="324">
        <v>50250</v>
      </c>
      <c r="E28" s="314">
        <f t="shared" si="1"/>
        <v>250</v>
      </c>
      <c r="F28" s="300">
        <f t="shared" si="2"/>
        <v>5.0000000000000001E-3</v>
      </c>
      <c r="G28" s="332">
        <v>500</v>
      </c>
      <c r="H28" s="300">
        <f t="shared" si="3"/>
        <v>1.4999999999999999E-2</v>
      </c>
    </row>
    <row r="29" spans="1:8" ht="14.5" x14ac:dyDescent="0.35">
      <c r="A29" s="126">
        <v>23</v>
      </c>
      <c r="B29" s="305">
        <v>50000</v>
      </c>
      <c r="C29" s="302">
        <f t="shared" si="0"/>
        <v>250</v>
      </c>
      <c r="D29" s="324">
        <v>50250</v>
      </c>
      <c r="E29" s="314">
        <f t="shared" si="1"/>
        <v>250</v>
      </c>
      <c r="F29" s="300">
        <f t="shared" si="2"/>
        <v>5.0000000000000001E-3</v>
      </c>
      <c r="G29" s="332">
        <v>500</v>
      </c>
      <c r="H29" s="300">
        <f t="shared" si="3"/>
        <v>1.4999999999999999E-2</v>
      </c>
    </row>
    <row r="30" spans="1:8" ht="14.5" x14ac:dyDescent="0.35">
      <c r="A30" s="126">
        <v>24</v>
      </c>
      <c r="B30" s="305">
        <v>50000</v>
      </c>
      <c r="C30" s="302">
        <f t="shared" si="0"/>
        <v>250</v>
      </c>
      <c r="D30" s="324">
        <v>50250</v>
      </c>
      <c r="E30" s="314">
        <f t="shared" si="1"/>
        <v>250</v>
      </c>
      <c r="F30" s="300">
        <f t="shared" si="2"/>
        <v>5.0000000000000001E-3</v>
      </c>
      <c r="G30" s="332">
        <v>500</v>
      </c>
      <c r="H30" s="300">
        <f t="shared" si="3"/>
        <v>1.4999999999999999E-2</v>
      </c>
    </row>
    <row r="31" spans="1:8" ht="14.5" x14ac:dyDescent="0.35">
      <c r="A31" s="126">
        <v>25</v>
      </c>
      <c r="B31" s="305">
        <v>52000</v>
      </c>
      <c r="C31" s="302">
        <f t="shared" si="0"/>
        <v>260</v>
      </c>
      <c r="D31" s="324">
        <v>52260</v>
      </c>
      <c r="E31" s="314">
        <f t="shared" si="1"/>
        <v>2260</v>
      </c>
      <c r="F31" s="300">
        <f t="shared" si="2"/>
        <v>4.5199999999999997E-2</v>
      </c>
      <c r="G31" s="332">
        <v>1000</v>
      </c>
      <c r="H31" s="300">
        <f t="shared" si="3"/>
        <v>6.5199999999999994E-2</v>
      </c>
    </row>
    <row r="32" spans="1:8" ht="14.5" x14ac:dyDescent="0.35">
      <c r="A32" s="126">
        <v>26</v>
      </c>
      <c r="B32" s="305">
        <v>52000</v>
      </c>
      <c r="C32" s="302">
        <f t="shared" si="0"/>
        <v>260</v>
      </c>
      <c r="D32" s="324">
        <v>52260</v>
      </c>
      <c r="E32" s="314">
        <f t="shared" si="1"/>
        <v>260</v>
      </c>
      <c r="F32" s="300">
        <f t="shared" si="2"/>
        <v>5.0000000000000001E-3</v>
      </c>
      <c r="G32" s="332">
        <v>1000</v>
      </c>
      <c r="H32" s="300">
        <f t="shared" si="3"/>
        <v>2.4230769230769229E-2</v>
      </c>
    </row>
    <row r="33" spans="1:8" ht="14.5" x14ac:dyDescent="0.35">
      <c r="A33" s="126">
        <v>27</v>
      </c>
      <c r="B33" s="305">
        <v>52000</v>
      </c>
      <c r="C33" s="302">
        <f t="shared" si="0"/>
        <v>260</v>
      </c>
      <c r="D33" s="324">
        <v>52260</v>
      </c>
      <c r="E33" s="314">
        <f t="shared" si="1"/>
        <v>260</v>
      </c>
      <c r="F33" s="300">
        <f t="shared" si="2"/>
        <v>5.0000000000000001E-3</v>
      </c>
      <c r="G33" s="332">
        <v>1000</v>
      </c>
      <c r="H33" s="300">
        <f t="shared" si="3"/>
        <v>2.4230769230769229E-2</v>
      </c>
    </row>
    <row r="34" spans="1:8" ht="14.5" x14ac:dyDescent="0.35">
      <c r="A34" s="126">
        <v>28</v>
      </c>
      <c r="B34" s="305">
        <v>52000</v>
      </c>
      <c r="C34" s="302">
        <f t="shared" si="0"/>
        <v>260</v>
      </c>
      <c r="D34" s="324">
        <v>52260</v>
      </c>
      <c r="E34" s="314">
        <f t="shared" si="1"/>
        <v>260</v>
      </c>
      <c r="F34" s="300">
        <f t="shared" si="2"/>
        <v>5.0000000000000001E-3</v>
      </c>
      <c r="G34" s="332">
        <v>1000</v>
      </c>
      <c r="H34" s="300">
        <f t="shared" si="3"/>
        <v>2.4230769230769229E-2</v>
      </c>
    </row>
    <row r="35" spans="1:8" ht="14.5" x14ac:dyDescent="0.35">
      <c r="A35" s="126">
        <v>29</v>
      </c>
      <c r="B35" s="305">
        <v>52000</v>
      </c>
      <c r="C35" s="302">
        <f t="shared" si="0"/>
        <v>260</v>
      </c>
      <c r="D35" s="324">
        <v>52260</v>
      </c>
      <c r="E35" s="314">
        <f t="shared" si="1"/>
        <v>260</v>
      </c>
      <c r="F35" s="300">
        <f t="shared" si="2"/>
        <v>5.0000000000000001E-3</v>
      </c>
      <c r="G35" s="332">
        <v>1000</v>
      </c>
      <c r="H35" s="300">
        <f t="shared" si="3"/>
        <v>2.4230769230769229E-2</v>
      </c>
    </row>
    <row r="36" spans="1:8" ht="14.5" x14ac:dyDescent="0.35">
      <c r="A36" s="126">
        <v>30</v>
      </c>
      <c r="B36" s="306">
        <v>52000</v>
      </c>
      <c r="C36" s="307">
        <f t="shared" si="0"/>
        <v>260</v>
      </c>
      <c r="D36" s="330">
        <v>52260</v>
      </c>
      <c r="E36" s="315">
        <f t="shared" si="1"/>
        <v>260</v>
      </c>
      <c r="F36" s="301">
        <f t="shared" si="2"/>
        <v>5.0000000000000001E-3</v>
      </c>
      <c r="G36" s="333">
        <v>1000</v>
      </c>
      <c r="H36" s="301">
        <f t="shared" si="3"/>
        <v>2.4230769230769229E-2</v>
      </c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workbookViewId="0">
      <selection activeCell="C22" sqref="C22"/>
    </sheetView>
  </sheetViews>
  <sheetFormatPr defaultRowHeight="12.5" x14ac:dyDescent="0.25"/>
  <cols>
    <col min="1" max="1" width="3" customWidth="1"/>
    <col min="2" max="2" width="3.453125" customWidth="1"/>
    <col min="3" max="3" width="33" style="96" customWidth="1"/>
    <col min="4" max="4" width="3.453125" customWidth="1"/>
    <col min="5" max="5" width="18.54296875" style="96" bestFit="1" customWidth="1"/>
    <col min="6" max="6" width="4.54296875" style="93" customWidth="1"/>
    <col min="7" max="7" width="1.81640625" customWidth="1"/>
    <col min="8" max="8" width="24.54296875" hidden="1" customWidth="1"/>
    <col min="9" max="9" width="4.54296875" hidden="1" customWidth="1"/>
    <col min="10" max="10" width="10.453125" bestFit="1" customWidth="1"/>
    <col min="11" max="11" width="8.54296875" bestFit="1" customWidth="1"/>
    <col min="12" max="12" width="2.453125" customWidth="1"/>
    <col min="15" max="15" width="9.453125" customWidth="1"/>
  </cols>
  <sheetData>
    <row r="1" spans="1:10" ht="13" x14ac:dyDescent="0.3">
      <c r="A1" s="106" t="s">
        <v>31</v>
      </c>
      <c r="B1" s="106"/>
      <c r="C1" s="95"/>
    </row>
    <row r="2" spans="1:10" ht="13" x14ac:dyDescent="0.3">
      <c r="A2" s="106"/>
      <c r="B2" s="106"/>
      <c r="C2" s="95"/>
    </row>
    <row r="3" spans="1:10" ht="18.75" customHeight="1" x14ac:dyDescent="0.3">
      <c r="E3" s="553" t="s">
        <v>12</v>
      </c>
      <c r="F3" s="554"/>
      <c r="H3" s="553" t="s">
        <v>25</v>
      </c>
      <c r="I3" s="554"/>
    </row>
    <row r="4" spans="1:10" ht="13" x14ac:dyDescent="0.3">
      <c r="A4" s="174" t="s">
        <v>36</v>
      </c>
      <c r="B4" s="181"/>
      <c r="C4" s="183"/>
      <c r="D4" s="179"/>
      <c r="E4" s="182"/>
      <c r="F4" s="176"/>
      <c r="H4" s="182"/>
      <c r="I4" s="176"/>
    </row>
    <row r="5" spans="1:10" ht="13" x14ac:dyDescent="0.3">
      <c r="A5" s="184"/>
      <c r="B5" s="185" t="s">
        <v>76</v>
      </c>
      <c r="C5" s="186"/>
      <c r="E5" s="168"/>
      <c r="F5" s="169"/>
      <c r="H5" s="168"/>
      <c r="I5" s="169"/>
    </row>
    <row r="6" spans="1:10" ht="13" x14ac:dyDescent="0.3">
      <c r="A6" s="184"/>
      <c r="B6" s="185"/>
      <c r="C6" s="187" t="s">
        <v>55</v>
      </c>
      <c r="E6" s="249">
        <v>4.8000000000000001E-2</v>
      </c>
      <c r="F6" s="169"/>
      <c r="H6" s="203"/>
      <c r="I6" s="169"/>
    </row>
    <row r="7" spans="1:10" ht="13" x14ac:dyDescent="0.3">
      <c r="A7" s="184"/>
      <c r="B7" s="188"/>
      <c r="C7" s="186"/>
      <c r="E7" s="170"/>
      <c r="F7" s="169"/>
      <c r="H7" s="170"/>
      <c r="I7" s="169"/>
    </row>
    <row r="8" spans="1:10" ht="13" x14ac:dyDescent="0.3">
      <c r="A8" s="175" t="s">
        <v>37</v>
      </c>
      <c r="B8" s="178"/>
      <c r="C8" s="183"/>
      <c r="D8" s="179"/>
      <c r="E8" s="180"/>
      <c r="F8" s="176"/>
      <c r="H8" s="180"/>
      <c r="I8" s="176"/>
    </row>
    <row r="9" spans="1:10" s="54" customFormat="1" ht="13" x14ac:dyDescent="0.3">
      <c r="A9" s="295" t="s">
        <v>78</v>
      </c>
      <c r="B9" s="18"/>
      <c r="C9" s="296"/>
      <c r="D9" s="105"/>
      <c r="E9" s="297"/>
      <c r="F9" s="298"/>
      <c r="H9" s="297"/>
      <c r="I9" s="298"/>
    </row>
    <row r="10" spans="1:10" x14ac:dyDescent="0.25">
      <c r="A10" s="184"/>
      <c r="B10" s="52"/>
      <c r="C10" s="187" t="s">
        <v>55</v>
      </c>
      <c r="E10" s="284">
        <v>0.1</v>
      </c>
      <c r="F10" s="169"/>
      <c r="G10" s="109"/>
      <c r="H10" s="204"/>
      <c r="I10" s="169"/>
      <c r="J10" s="109"/>
    </row>
    <row r="11" spans="1:10" x14ac:dyDescent="0.25">
      <c r="A11" s="184"/>
      <c r="B11" s="52"/>
      <c r="C11" s="187"/>
      <c r="E11" s="173"/>
      <c r="F11" s="219"/>
      <c r="H11" s="172"/>
      <c r="I11" s="219"/>
    </row>
    <row r="12" spans="1:10" ht="13" x14ac:dyDescent="0.3">
      <c r="A12" s="247" t="s">
        <v>61</v>
      </c>
      <c r="B12" s="52"/>
      <c r="C12" s="187"/>
      <c r="E12" s="283">
        <v>6.3E-2</v>
      </c>
      <c r="F12" s="219"/>
      <c r="H12" s="172"/>
      <c r="I12" s="219"/>
    </row>
    <row r="13" spans="1:10" x14ac:dyDescent="0.25">
      <c r="A13" s="184"/>
      <c r="B13" s="52"/>
      <c r="C13" s="187"/>
      <c r="E13" s="171"/>
      <c r="F13" s="169"/>
      <c r="G13" s="109"/>
      <c r="H13" s="171"/>
      <c r="I13" s="219"/>
      <c r="J13" s="109"/>
    </row>
    <row r="14" spans="1:10" ht="13" x14ac:dyDescent="0.3">
      <c r="A14" s="175" t="s">
        <v>26</v>
      </c>
      <c r="B14" s="178"/>
      <c r="C14" s="190"/>
      <c r="D14" s="179"/>
      <c r="E14" s="191"/>
      <c r="F14" s="176"/>
      <c r="G14" s="109"/>
      <c r="H14" s="191"/>
      <c r="I14" s="176"/>
      <c r="J14" s="97"/>
    </row>
    <row r="15" spans="1:10" ht="20.149999999999999" customHeight="1" x14ac:dyDescent="0.3">
      <c r="A15" s="199"/>
      <c r="B15" s="196"/>
      <c r="C15" s="197" t="s">
        <v>45</v>
      </c>
      <c r="D15" s="105"/>
      <c r="E15" s="250" t="s">
        <v>75</v>
      </c>
      <c r="F15" s="198"/>
      <c r="G15" s="109"/>
      <c r="H15" s="555"/>
      <c r="I15" s="556"/>
      <c r="J15" s="97"/>
    </row>
    <row r="16" spans="1:10" x14ac:dyDescent="0.25">
      <c r="E16" s="112"/>
      <c r="F16" s="100"/>
      <c r="G16" s="109"/>
      <c r="H16" s="91"/>
      <c r="I16" s="92"/>
      <c r="J16" s="109"/>
    </row>
    <row r="17" spans="1:10" ht="13" x14ac:dyDescent="0.3">
      <c r="C17" s="95"/>
      <c r="H17" s="91"/>
      <c r="I17" s="92"/>
    </row>
    <row r="18" spans="1:10" ht="13" x14ac:dyDescent="0.25">
      <c r="A18" s="308"/>
      <c r="B18" s="114"/>
      <c r="D18" s="557"/>
      <c r="E18" s="557"/>
      <c r="F18" s="557"/>
      <c r="G18" s="557"/>
      <c r="H18" s="91"/>
      <c r="I18" s="92"/>
    </row>
    <row r="19" spans="1:10" x14ac:dyDescent="0.25">
      <c r="A19" s="177"/>
      <c r="C19" s="60"/>
      <c r="H19" s="91"/>
      <c r="I19" s="92"/>
    </row>
    <row r="20" spans="1:10" s="104" customFormat="1" ht="13" x14ac:dyDescent="0.3">
      <c r="A20" s="177"/>
      <c r="C20" s="185"/>
      <c r="D20" s="246"/>
      <c r="E20" s="246"/>
      <c r="F20" s="246"/>
      <c r="G20" s="246"/>
      <c r="H20" s="102"/>
      <c r="I20" s="103"/>
    </row>
    <row r="21" spans="1:10" x14ac:dyDescent="0.25">
      <c r="A21" s="177"/>
      <c r="C21" s="60"/>
      <c r="H21" s="91"/>
      <c r="I21" s="92"/>
    </row>
    <row r="22" spans="1:10" ht="13" x14ac:dyDescent="0.3">
      <c r="A22" s="115"/>
      <c r="C22" s="115"/>
      <c r="D22" s="551"/>
      <c r="E22" s="551"/>
      <c r="F22" s="551"/>
      <c r="G22" s="551"/>
      <c r="H22" s="91"/>
      <c r="I22" s="92"/>
    </row>
    <row r="23" spans="1:10" ht="13" x14ac:dyDescent="0.3">
      <c r="A23" s="95"/>
      <c r="C23" s="309"/>
      <c r="D23" s="218"/>
      <c r="E23" s="218"/>
      <c r="F23" s="218"/>
      <c r="G23" s="218"/>
      <c r="H23" s="91"/>
      <c r="I23" s="92"/>
    </row>
    <row r="24" spans="1:10" ht="13.4" hidden="1" customHeight="1" x14ac:dyDescent="0.3">
      <c r="C24" s="106"/>
      <c r="E24" s="94"/>
      <c r="F24" s="107"/>
      <c r="G24" s="107"/>
      <c r="H24" s="91"/>
      <c r="I24" s="92"/>
      <c r="J24" s="113" t="s">
        <v>22</v>
      </c>
    </row>
    <row r="25" spans="1:10" ht="13.4" hidden="1" customHeight="1" x14ac:dyDescent="0.25">
      <c r="E25" s="112"/>
      <c r="F25"/>
      <c r="G25" s="108"/>
      <c r="H25" s="91"/>
      <c r="I25" s="92"/>
      <c r="J25" s="108">
        <v>0.1532</v>
      </c>
    </row>
    <row r="26" spans="1:10" ht="5.25" hidden="1" customHeight="1" x14ac:dyDescent="0.25">
      <c r="E26" s="99"/>
      <c r="F26"/>
      <c r="H26" s="91"/>
      <c r="I26" s="92"/>
    </row>
    <row r="27" spans="1:10" ht="13.4" hidden="1" customHeight="1" x14ac:dyDescent="0.25">
      <c r="E27" s="164"/>
      <c r="F27"/>
      <c r="G27" s="93"/>
      <c r="H27" s="91"/>
      <c r="I27" s="92"/>
      <c r="J27" s="93">
        <v>5471</v>
      </c>
    </row>
    <row r="28" spans="1:10" ht="13.4" hidden="1" customHeight="1" x14ac:dyDescent="0.25">
      <c r="H28" s="91"/>
      <c r="I28" s="92"/>
    </row>
    <row r="29" spans="1:10" ht="13.4" hidden="1" customHeight="1" x14ac:dyDescent="0.25">
      <c r="A29" s="57"/>
      <c r="B29" s="57"/>
    </row>
    <row r="30" spans="1:10" ht="29.25" hidden="1" customHeight="1" x14ac:dyDescent="0.3">
      <c r="A30" s="106"/>
      <c r="B30" s="106"/>
      <c r="C30" s="95"/>
      <c r="D30" s="552"/>
      <c r="E30" s="552"/>
      <c r="F30" s="552"/>
      <c r="G30" s="552"/>
    </row>
    <row r="31" spans="1:10" ht="13.4" hidden="1" customHeight="1" x14ac:dyDescent="0.25"/>
    <row r="32" spans="1:10" ht="35.25" hidden="1" customHeight="1" x14ac:dyDescent="0.3">
      <c r="A32" s="95"/>
      <c r="B32" s="95"/>
      <c r="C32" s="95"/>
      <c r="D32" s="551"/>
      <c r="E32" s="551"/>
      <c r="F32" s="551"/>
      <c r="G32" s="551"/>
      <c r="H32" s="91"/>
      <c r="I32" s="92"/>
    </row>
    <row r="33" ht="13.4" hidden="1" customHeight="1" x14ac:dyDescent="0.25"/>
  </sheetData>
  <mergeCells count="7">
    <mergeCell ref="D22:G22"/>
    <mergeCell ref="D30:G30"/>
    <mergeCell ref="D32:G32"/>
    <mergeCell ref="H3:I3"/>
    <mergeCell ref="H15:I15"/>
    <mergeCell ref="E3:F3"/>
    <mergeCell ref="D18:G18"/>
  </mergeCells>
  <pageMargins left="0.7" right="0.7" top="0.5" bottom="0.5" header="0.3" footer="0.3"/>
  <pageSetup scale="85" orientation="landscape" r:id="rId1"/>
  <headerFooter>
    <oddFooter>&amp;L&amp;"Arial,Italic"&amp;9Division of School Business
NC Department of Public Instruction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workbookViewId="0">
      <selection activeCell="F4" sqref="D1:F1048576"/>
    </sheetView>
  </sheetViews>
  <sheetFormatPr defaultRowHeight="12.5" x14ac:dyDescent="0.25"/>
  <cols>
    <col min="1" max="1" width="5.453125" customWidth="1"/>
    <col min="3" max="3" width="1.54296875" customWidth="1"/>
    <col min="4" max="6" width="0" hidden="1" customWidth="1"/>
    <col min="7" max="7" width="1.81640625" customWidth="1"/>
    <col min="11" max="11" width="1.54296875" customWidth="1"/>
    <col min="12" max="14" width="0" hidden="1" customWidth="1"/>
  </cols>
  <sheetData>
    <row r="1" spans="1:14" ht="13" x14ac:dyDescent="0.3">
      <c r="A1" s="106" t="s">
        <v>52</v>
      </c>
    </row>
    <row r="2" spans="1:14" ht="13" x14ac:dyDescent="0.3">
      <c r="A2" s="106" t="s">
        <v>58</v>
      </c>
    </row>
    <row r="3" spans="1:14" ht="13" thickBot="1" x14ac:dyDescent="0.3">
      <c r="A3" s="57"/>
    </row>
    <row r="4" spans="1:14" ht="13.5" thickBot="1" x14ac:dyDescent="0.35">
      <c r="A4" s="205" t="s">
        <v>47</v>
      </c>
      <c r="B4" s="206"/>
      <c r="D4" s="242" t="s">
        <v>48</v>
      </c>
      <c r="E4" s="243"/>
      <c r="F4" s="244"/>
      <c r="H4" s="242" t="s">
        <v>50</v>
      </c>
      <c r="I4" s="243"/>
      <c r="J4" s="244"/>
      <c r="L4" s="242" t="s">
        <v>49</v>
      </c>
      <c r="M4" s="243"/>
      <c r="N4" s="244"/>
    </row>
    <row r="5" spans="1:14" ht="90.65" customHeight="1" x14ac:dyDescent="0.35">
      <c r="A5" s="207" t="s">
        <v>34</v>
      </c>
      <c r="B5" s="207" t="s">
        <v>56</v>
      </c>
      <c r="C5" s="208"/>
      <c r="D5" s="207" t="s">
        <v>57</v>
      </c>
      <c r="E5" s="207" t="s">
        <v>35</v>
      </c>
      <c r="F5" s="207" t="s">
        <v>38</v>
      </c>
      <c r="G5" s="208"/>
      <c r="H5" s="207" t="s">
        <v>57</v>
      </c>
      <c r="I5" s="209" t="s">
        <v>35</v>
      </c>
      <c r="J5" s="209" t="s">
        <v>38</v>
      </c>
      <c r="K5" s="208"/>
      <c r="L5" s="207" t="s">
        <v>57</v>
      </c>
      <c r="M5" s="209" t="s">
        <v>35</v>
      </c>
      <c r="N5" s="209" t="s">
        <v>38</v>
      </c>
    </row>
    <row r="6" spans="1:14" ht="14.5" x14ac:dyDescent="0.35">
      <c r="A6" s="123">
        <v>0</v>
      </c>
      <c r="B6" s="125">
        <v>35000</v>
      </c>
      <c r="D6" s="125"/>
      <c r="E6" s="125"/>
      <c r="F6" s="163"/>
      <c r="H6" s="210" t="e">
        <f>#REF!*10</f>
        <v>#REF!</v>
      </c>
      <c r="I6" s="125"/>
      <c r="J6" s="163"/>
      <c r="L6" s="210">
        <f>'House Salary'!J5</f>
        <v>0</v>
      </c>
      <c r="M6" s="125"/>
      <c r="N6" s="163"/>
    </row>
    <row r="7" spans="1:14" ht="14.5" x14ac:dyDescent="0.35">
      <c r="A7" s="126">
        <v>1</v>
      </c>
      <c r="B7" s="128">
        <v>35750</v>
      </c>
      <c r="D7" s="128"/>
      <c r="E7" s="128">
        <f>D7-$B$6</f>
        <v>-35000</v>
      </c>
      <c r="F7" s="212">
        <f>E7/B6</f>
        <v>-1</v>
      </c>
      <c r="H7" s="211" t="e">
        <f>#REF!*10</f>
        <v>#REF!</v>
      </c>
      <c r="I7" s="128" t="e">
        <f>H7-B6</f>
        <v>#REF!</v>
      </c>
      <c r="J7" s="212" t="e">
        <f>I7/B6</f>
        <v>#REF!</v>
      </c>
      <c r="L7" s="211">
        <f>'House Salary'!J6</f>
        <v>0</v>
      </c>
      <c r="M7" s="128">
        <f>L7-$B$6</f>
        <v>-35000</v>
      </c>
      <c r="N7" s="212"/>
    </row>
    <row r="8" spans="1:14" ht="14.5" x14ac:dyDescent="0.35">
      <c r="A8" s="126">
        <v>2</v>
      </c>
      <c r="B8" s="128">
        <v>36000</v>
      </c>
      <c r="D8" s="128"/>
      <c r="E8" s="128">
        <f t="shared" ref="E8:E43" si="0">D8-B7</f>
        <v>-35750</v>
      </c>
      <c r="F8" s="212">
        <f t="shared" ref="F8:F43" si="1">E8/B7</f>
        <v>-1</v>
      </c>
      <c r="H8" s="211" t="e">
        <f>#REF!*10</f>
        <v>#REF!</v>
      </c>
      <c r="I8" s="128" t="e">
        <f t="shared" ref="I8:I41" si="2">H8-B7</f>
        <v>#REF!</v>
      </c>
      <c r="J8" s="212" t="e">
        <f t="shared" ref="J8:J41" si="3">I8/B7</f>
        <v>#REF!</v>
      </c>
      <c r="L8" s="211">
        <f>'House Salary'!J7</f>
        <v>0</v>
      </c>
      <c r="M8" s="128">
        <f t="shared" ref="M8:M43" si="4">L8-$B$6</f>
        <v>-35000</v>
      </c>
      <c r="N8" s="212"/>
    </row>
    <row r="9" spans="1:14" ht="14.5" x14ac:dyDescent="0.35">
      <c r="A9" s="126">
        <v>3</v>
      </c>
      <c r="B9" s="128">
        <v>36250</v>
      </c>
      <c r="D9" s="128"/>
      <c r="E9" s="128">
        <f t="shared" si="0"/>
        <v>-36000</v>
      </c>
      <c r="F9" s="212">
        <f t="shared" si="1"/>
        <v>-1</v>
      </c>
      <c r="H9" s="211" t="e">
        <f>#REF!*10</f>
        <v>#REF!</v>
      </c>
      <c r="I9" s="128" t="e">
        <f t="shared" si="2"/>
        <v>#REF!</v>
      </c>
      <c r="J9" s="212" t="e">
        <f t="shared" si="3"/>
        <v>#REF!</v>
      </c>
      <c r="L9" s="211">
        <f>'House Salary'!J8</f>
        <v>0</v>
      </c>
      <c r="M9" s="128">
        <f t="shared" si="4"/>
        <v>-35000</v>
      </c>
      <c r="N9" s="212"/>
    </row>
    <row r="10" spans="1:14" ht="14.5" x14ac:dyDescent="0.35">
      <c r="A10" s="126">
        <v>4</v>
      </c>
      <c r="B10" s="128">
        <v>36750</v>
      </c>
      <c r="D10" s="128"/>
      <c r="E10" s="128">
        <f t="shared" si="0"/>
        <v>-36250</v>
      </c>
      <c r="F10" s="212">
        <f t="shared" si="1"/>
        <v>-1</v>
      </c>
      <c r="H10" s="211" t="e">
        <f>#REF!*10</f>
        <v>#REF!</v>
      </c>
      <c r="I10" s="128" t="e">
        <f t="shared" si="2"/>
        <v>#REF!</v>
      </c>
      <c r="J10" s="212" t="e">
        <f t="shared" si="3"/>
        <v>#REF!</v>
      </c>
      <c r="L10" s="211">
        <f>'House Salary'!J9</f>
        <v>0</v>
      </c>
      <c r="M10" s="128">
        <f t="shared" si="4"/>
        <v>-35000</v>
      </c>
      <c r="N10" s="212"/>
    </row>
    <row r="11" spans="1:14" ht="14.5" x14ac:dyDescent="0.35">
      <c r="A11" s="126">
        <v>5</v>
      </c>
      <c r="B11" s="128">
        <v>37250</v>
      </c>
      <c r="D11" s="128"/>
      <c r="E11" s="128">
        <f t="shared" si="0"/>
        <v>-36750</v>
      </c>
      <c r="F11" s="212">
        <f t="shared" si="1"/>
        <v>-1</v>
      </c>
      <c r="H11" s="211" t="e">
        <f>#REF!*10</f>
        <v>#REF!</v>
      </c>
      <c r="I11" s="128" t="e">
        <f t="shared" si="2"/>
        <v>#REF!</v>
      </c>
      <c r="J11" s="212" t="e">
        <f t="shared" si="3"/>
        <v>#REF!</v>
      </c>
      <c r="L11" s="211">
        <f>'House Salary'!J10</f>
        <v>0</v>
      </c>
      <c r="M11" s="128">
        <f t="shared" si="4"/>
        <v>-35000</v>
      </c>
      <c r="N11" s="212"/>
    </row>
    <row r="12" spans="1:14" ht="14.5" x14ac:dyDescent="0.35">
      <c r="A12" s="126">
        <v>6</v>
      </c>
      <c r="B12" s="128">
        <v>38000</v>
      </c>
      <c r="D12" s="128"/>
      <c r="E12" s="128">
        <f t="shared" si="0"/>
        <v>-37250</v>
      </c>
      <c r="F12" s="212">
        <f t="shared" si="1"/>
        <v>-1</v>
      </c>
      <c r="H12" s="211" t="e">
        <f>#REF!*10</f>
        <v>#REF!</v>
      </c>
      <c r="I12" s="128" t="e">
        <f t="shared" si="2"/>
        <v>#REF!</v>
      </c>
      <c r="J12" s="212" t="e">
        <f t="shared" si="3"/>
        <v>#REF!</v>
      </c>
      <c r="L12" s="211">
        <f>'House Salary'!J11</f>
        <v>0</v>
      </c>
      <c r="M12" s="128">
        <f t="shared" si="4"/>
        <v>-35000</v>
      </c>
      <c r="N12" s="212"/>
    </row>
    <row r="13" spans="1:14" ht="14.5" x14ac:dyDescent="0.35">
      <c r="A13" s="126">
        <v>7</v>
      </c>
      <c r="B13" s="128">
        <v>38500</v>
      </c>
      <c r="D13" s="128"/>
      <c r="E13" s="128">
        <f t="shared" si="0"/>
        <v>-38000</v>
      </c>
      <c r="F13" s="212">
        <f t="shared" si="1"/>
        <v>-1</v>
      </c>
      <c r="H13" s="211" t="e">
        <f>#REF!*10</f>
        <v>#REF!</v>
      </c>
      <c r="I13" s="128" t="e">
        <f t="shared" si="2"/>
        <v>#REF!</v>
      </c>
      <c r="J13" s="212" t="e">
        <f t="shared" si="3"/>
        <v>#REF!</v>
      </c>
      <c r="L13" s="211">
        <f>'House Salary'!J12</f>
        <v>0</v>
      </c>
      <c r="M13" s="128">
        <f t="shared" si="4"/>
        <v>-35000</v>
      </c>
      <c r="N13" s="212"/>
    </row>
    <row r="14" spans="1:14" ht="14.5" x14ac:dyDescent="0.35">
      <c r="A14" s="126">
        <v>8</v>
      </c>
      <c r="B14" s="128">
        <v>39000</v>
      </c>
      <c r="D14" s="128"/>
      <c r="E14" s="128">
        <f t="shared" si="0"/>
        <v>-38500</v>
      </c>
      <c r="F14" s="212">
        <f t="shared" si="1"/>
        <v>-1</v>
      </c>
      <c r="H14" s="211" t="e">
        <f>#REF!*10</f>
        <v>#REF!</v>
      </c>
      <c r="I14" s="128" t="e">
        <f t="shared" si="2"/>
        <v>#REF!</v>
      </c>
      <c r="J14" s="212" t="e">
        <f t="shared" si="3"/>
        <v>#REF!</v>
      </c>
      <c r="L14" s="211">
        <f>'House Salary'!J13</f>
        <v>0</v>
      </c>
      <c r="M14" s="128">
        <f t="shared" si="4"/>
        <v>-35000</v>
      </c>
      <c r="N14" s="212"/>
    </row>
    <row r="15" spans="1:14" ht="14.5" x14ac:dyDescent="0.35">
      <c r="A15" s="126">
        <v>9</v>
      </c>
      <c r="B15" s="128">
        <v>39500</v>
      </c>
      <c r="D15" s="128"/>
      <c r="E15" s="128">
        <f t="shared" si="0"/>
        <v>-39000</v>
      </c>
      <c r="F15" s="212">
        <f t="shared" si="1"/>
        <v>-1</v>
      </c>
      <c r="H15" s="211" t="e">
        <f>#REF!*10</f>
        <v>#REF!</v>
      </c>
      <c r="I15" s="128" t="e">
        <f t="shared" si="2"/>
        <v>#REF!</v>
      </c>
      <c r="J15" s="212" t="e">
        <f t="shared" si="3"/>
        <v>#REF!</v>
      </c>
      <c r="L15" s="211">
        <f>'House Salary'!J14</f>
        <v>0</v>
      </c>
      <c r="M15" s="128">
        <f t="shared" si="4"/>
        <v>-35000</v>
      </c>
      <c r="N15" s="212"/>
    </row>
    <row r="16" spans="1:14" ht="14.5" x14ac:dyDescent="0.35">
      <c r="A16" s="126">
        <v>10</v>
      </c>
      <c r="B16" s="128">
        <v>40250</v>
      </c>
      <c r="D16" s="128"/>
      <c r="E16" s="128">
        <f t="shared" si="0"/>
        <v>-39500</v>
      </c>
      <c r="F16" s="212">
        <f t="shared" si="1"/>
        <v>-1</v>
      </c>
      <c r="H16" s="211" t="e">
        <f>#REF!*10</f>
        <v>#REF!</v>
      </c>
      <c r="I16" s="128" t="e">
        <f t="shared" si="2"/>
        <v>#REF!</v>
      </c>
      <c r="J16" s="212" t="e">
        <f t="shared" si="3"/>
        <v>#REF!</v>
      </c>
      <c r="L16" s="211">
        <f>'House Salary'!J15</f>
        <v>0</v>
      </c>
      <c r="M16" s="128">
        <f t="shared" si="4"/>
        <v>-35000</v>
      </c>
      <c r="N16" s="212"/>
    </row>
    <row r="17" spans="1:14" ht="14.5" x14ac:dyDescent="0.35">
      <c r="A17" s="126">
        <v>11</v>
      </c>
      <c r="B17" s="128">
        <v>41000</v>
      </c>
      <c r="D17" s="128"/>
      <c r="E17" s="128">
        <f t="shared" si="0"/>
        <v>-40250</v>
      </c>
      <c r="F17" s="212">
        <f t="shared" si="1"/>
        <v>-1</v>
      </c>
      <c r="H17" s="211" t="e">
        <f>#REF!*10</f>
        <v>#REF!</v>
      </c>
      <c r="I17" s="128" t="e">
        <f t="shared" si="2"/>
        <v>#REF!</v>
      </c>
      <c r="J17" s="212" t="e">
        <f t="shared" si="3"/>
        <v>#REF!</v>
      </c>
      <c r="L17" s="211">
        <f>'House Salary'!J16</f>
        <v>0</v>
      </c>
      <c r="M17" s="128">
        <f t="shared" si="4"/>
        <v>-35000</v>
      </c>
      <c r="N17" s="212"/>
    </row>
    <row r="18" spans="1:14" ht="14.5" x14ac:dyDescent="0.35">
      <c r="A18" s="126">
        <v>12</v>
      </c>
      <c r="B18" s="128">
        <v>41750</v>
      </c>
      <c r="D18" s="128"/>
      <c r="E18" s="128">
        <f t="shared" si="0"/>
        <v>-41000</v>
      </c>
      <c r="F18" s="212">
        <f t="shared" si="1"/>
        <v>-1</v>
      </c>
      <c r="H18" s="211" t="e">
        <f>#REF!*10</f>
        <v>#REF!</v>
      </c>
      <c r="I18" s="128" t="e">
        <f t="shared" si="2"/>
        <v>#REF!</v>
      </c>
      <c r="J18" s="212" t="e">
        <f t="shared" si="3"/>
        <v>#REF!</v>
      </c>
      <c r="L18" s="211">
        <f>'House Salary'!J17</f>
        <v>0</v>
      </c>
      <c r="M18" s="128">
        <f t="shared" si="4"/>
        <v>-35000</v>
      </c>
      <c r="N18" s="212"/>
    </row>
    <row r="19" spans="1:14" ht="14.5" x14ac:dyDescent="0.35">
      <c r="A19" s="126">
        <v>13</v>
      </c>
      <c r="B19" s="128">
        <v>42500</v>
      </c>
      <c r="D19" s="128"/>
      <c r="E19" s="128">
        <f t="shared" si="0"/>
        <v>-41750</v>
      </c>
      <c r="F19" s="212">
        <f t="shared" si="1"/>
        <v>-1</v>
      </c>
      <c r="H19" s="211" t="e">
        <f>#REF!*10</f>
        <v>#REF!</v>
      </c>
      <c r="I19" s="128" t="e">
        <f t="shared" si="2"/>
        <v>#REF!</v>
      </c>
      <c r="J19" s="212" t="e">
        <f t="shared" si="3"/>
        <v>#REF!</v>
      </c>
      <c r="L19" s="211">
        <f>'House Salary'!J18</f>
        <v>0</v>
      </c>
      <c r="M19" s="128">
        <f t="shared" si="4"/>
        <v>-35000</v>
      </c>
      <c r="N19" s="212"/>
    </row>
    <row r="20" spans="1:14" ht="14.5" x14ac:dyDescent="0.35">
      <c r="A20" s="126">
        <v>14</v>
      </c>
      <c r="B20" s="128">
        <v>43250</v>
      </c>
      <c r="D20" s="128"/>
      <c r="E20" s="128">
        <f t="shared" si="0"/>
        <v>-42500</v>
      </c>
      <c r="F20" s="212">
        <f t="shared" si="1"/>
        <v>-1</v>
      </c>
      <c r="H20" s="211" t="e">
        <f>#REF!*10</f>
        <v>#REF!</v>
      </c>
      <c r="I20" s="128" t="e">
        <f t="shared" si="2"/>
        <v>#REF!</v>
      </c>
      <c r="J20" s="212" t="e">
        <f t="shared" si="3"/>
        <v>#REF!</v>
      </c>
      <c r="L20" s="211">
        <f>'House Salary'!J19</f>
        <v>0</v>
      </c>
      <c r="M20" s="128">
        <f t="shared" si="4"/>
        <v>-35000</v>
      </c>
      <c r="N20" s="212"/>
    </row>
    <row r="21" spans="1:14" ht="14.5" x14ac:dyDescent="0.35">
      <c r="A21" s="126">
        <v>15</v>
      </c>
      <c r="B21" s="128">
        <v>45250</v>
      </c>
      <c r="D21" s="128"/>
      <c r="E21" s="128">
        <f t="shared" si="0"/>
        <v>-43250</v>
      </c>
      <c r="F21" s="212">
        <f t="shared" si="1"/>
        <v>-1</v>
      </c>
      <c r="H21" s="211" t="e">
        <f>#REF!*10</f>
        <v>#REF!</v>
      </c>
      <c r="I21" s="128" t="e">
        <f t="shared" si="2"/>
        <v>#REF!</v>
      </c>
      <c r="J21" s="212" t="e">
        <f t="shared" si="3"/>
        <v>#REF!</v>
      </c>
      <c r="L21" s="211">
        <f>'House Salary'!J20</f>
        <v>0</v>
      </c>
      <c r="M21" s="128">
        <f t="shared" si="4"/>
        <v>-35000</v>
      </c>
      <c r="N21" s="212"/>
    </row>
    <row r="22" spans="1:14" ht="14.5" x14ac:dyDescent="0.35">
      <c r="A22" s="126">
        <v>16</v>
      </c>
      <c r="B22" s="128">
        <v>45250</v>
      </c>
      <c r="D22" s="128"/>
      <c r="E22" s="128">
        <f t="shared" si="0"/>
        <v>-45250</v>
      </c>
      <c r="F22" s="212">
        <f t="shared" si="1"/>
        <v>-1</v>
      </c>
      <c r="H22" s="211" t="e">
        <f>#REF!*10</f>
        <v>#REF!</v>
      </c>
      <c r="I22" s="128" t="e">
        <f t="shared" si="2"/>
        <v>#REF!</v>
      </c>
      <c r="J22" s="212" t="e">
        <f t="shared" si="3"/>
        <v>#REF!</v>
      </c>
      <c r="L22" s="211">
        <f>'House Salary'!J21</f>
        <v>0</v>
      </c>
      <c r="M22" s="128">
        <f t="shared" si="4"/>
        <v>-35000</v>
      </c>
      <c r="N22" s="212"/>
    </row>
    <row r="23" spans="1:14" ht="14.5" x14ac:dyDescent="0.35">
      <c r="A23" s="126">
        <v>17</v>
      </c>
      <c r="B23" s="128">
        <v>45250</v>
      </c>
      <c r="D23" s="128"/>
      <c r="E23" s="128">
        <f t="shared" si="0"/>
        <v>-45250</v>
      </c>
      <c r="F23" s="212">
        <f t="shared" si="1"/>
        <v>-1</v>
      </c>
      <c r="H23" s="211" t="e">
        <f>#REF!*10</f>
        <v>#REF!</v>
      </c>
      <c r="I23" s="128" t="e">
        <f t="shared" si="2"/>
        <v>#REF!</v>
      </c>
      <c r="J23" s="212" t="e">
        <f t="shared" si="3"/>
        <v>#REF!</v>
      </c>
      <c r="L23" s="211">
        <f>'House Salary'!J22</f>
        <v>0</v>
      </c>
      <c r="M23" s="128">
        <f t="shared" si="4"/>
        <v>-35000</v>
      </c>
      <c r="N23" s="212"/>
    </row>
    <row r="24" spans="1:14" ht="14.5" x14ac:dyDescent="0.35">
      <c r="A24" s="126">
        <v>18</v>
      </c>
      <c r="B24" s="128">
        <v>45250</v>
      </c>
      <c r="D24" s="128"/>
      <c r="E24" s="128">
        <f t="shared" si="0"/>
        <v>-45250</v>
      </c>
      <c r="F24" s="212">
        <f t="shared" si="1"/>
        <v>-1</v>
      </c>
      <c r="H24" s="211" t="e">
        <f>#REF!*10</f>
        <v>#REF!</v>
      </c>
      <c r="I24" s="128" t="e">
        <f t="shared" si="2"/>
        <v>#REF!</v>
      </c>
      <c r="J24" s="212" t="e">
        <f t="shared" si="3"/>
        <v>#REF!</v>
      </c>
      <c r="L24" s="211">
        <f>'House Salary'!J23</f>
        <v>0</v>
      </c>
      <c r="M24" s="128">
        <f t="shared" si="4"/>
        <v>-35000</v>
      </c>
      <c r="N24" s="212"/>
    </row>
    <row r="25" spans="1:14" ht="14.5" x14ac:dyDescent="0.35">
      <c r="A25" s="126">
        <v>19</v>
      </c>
      <c r="B25" s="128">
        <v>45250</v>
      </c>
      <c r="D25" s="128"/>
      <c r="E25" s="128">
        <f t="shared" si="0"/>
        <v>-45250</v>
      </c>
      <c r="F25" s="212">
        <f t="shared" si="1"/>
        <v>-1</v>
      </c>
      <c r="H25" s="211" t="e">
        <f>#REF!*10</f>
        <v>#REF!</v>
      </c>
      <c r="I25" s="128" t="e">
        <f t="shared" si="2"/>
        <v>#REF!</v>
      </c>
      <c r="J25" s="212" t="e">
        <f t="shared" si="3"/>
        <v>#REF!</v>
      </c>
      <c r="L25" s="211">
        <f>'House Salary'!J24</f>
        <v>0</v>
      </c>
      <c r="M25" s="128">
        <f t="shared" si="4"/>
        <v>-35000</v>
      </c>
      <c r="N25" s="212"/>
    </row>
    <row r="26" spans="1:14" ht="14.5" x14ac:dyDescent="0.35">
      <c r="A26" s="126">
        <v>20</v>
      </c>
      <c r="B26" s="128">
        <v>48000</v>
      </c>
      <c r="D26" s="128"/>
      <c r="E26" s="128">
        <f t="shared" si="0"/>
        <v>-45250</v>
      </c>
      <c r="F26" s="212">
        <f t="shared" si="1"/>
        <v>-1</v>
      </c>
      <c r="H26" s="211" t="e">
        <f>#REF!*10</f>
        <v>#REF!</v>
      </c>
      <c r="I26" s="128" t="e">
        <f t="shared" si="2"/>
        <v>#REF!</v>
      </c>
      <c r="J26" s="212" t="e">
        <f t="shared" si="3"/>
        <v>#REF!</v>
      </c>
      <c r="L26" s="211">
        <f>'House Salary'!J25</f>
        <v>0</v>
      </c>
      <c r="M26" s="128">
        <f t="shared" si="4"/>
        <v>-35000</v>
      </c>
      <c r="N26" s="212"/>
    </row>
    <row r="27" spans="1:14" ht="14.5" x14ac:dyDescent="0.35">
      <c r="A27" s="126">
        <v>21</v>
      </c>
      <c r="B27" s="128">
        <v>48000</v>
      </c>
      <c r="D27" s="128"/>
      <c r="E27" s="213">
        <f t="shared" si="0"/>
        <v>-48000</v>
      </c>
      <c r="F27" s="214">
        <f t="shared" si="1"/>
        <v>-1</v>
      </c>
      <c r="H27" s="211" t="e">
        <f>#REF!*10</f>
        <v>#REF!</v>
      </c>
      <c r="I27" s="128" t="e">
        <f t="shared" si="2"/>
        <v>#REF!</v>
      </c>
      <c r="J27" s="212" t="e">
        <f t="shared" si="3"/>
        <v>#REF!</v>
      </c>
      <c r="L27" s="211">
        <f>'House Salary'!J26</f>
        <v>0</v>
      </c>
      <c r="M27" s="128">
        <f t="shared" si="4"/>
        <v>-35000</v>
      </c>
      <c r="N27" s="212"/>
    </row>
    <row r="28" spans="1:14" ht="14.5" x14ac:dyDescent="0.35">
      <c r="A28" s="126">
        <v>22</v>
      </c>
      <c r="B28" s="128">
        <v>48000</v>
      </c>
      <c r="D28" s="128"/>
      <c r="E28" s="125">
        <f t="shared" si="0"/>
        <v>-48000</v>
      </c>
      <c r="F28" s="215">
        <f t="shared" si="1"/>
        <v>-1</v>
      </c>
      <c r="H28" s="211" t="e">
        <f>#REF!*10</f>
        <v>#REF!</v>
      </c>
      <c r="I28" s="128" t="e">
        <f t="shared" si="2"/>
        <v>#REF!</v>
      </c>
      <c r="J28" s="212" t="e">
        <f t="shared" si="3"/>
        <v>#REF!</v>
      </c>
      <c r="L28" s="211">
        <f>'House Salary'!J27</f>
        <v>0</v>
      </c>
      <c r="M28" s="128">
        <f t="shared" si="4"/>
        <v>-35000</v>
      </c>
      <c r="N28" s="212"/>
    </row>
    <row r="29" spans="1:14" ht="14.5" x14ac:dyDescent="0.35">
      <c r="A29" s="126">
        <v>23</v>
      </c>
      <c r="B29" s="128">
        <v>48000</v>
      </c>
      <c r="D29" s="128"/>
      <c r="E29" s="128">
        <f t="shared" si="0"/>
        <v>-48000</v>
      </c>
      <c r="F29" s="212">
        <f t="shared" si="1"/>
        <v>-1</v>
      </c>
      <c r="H29" s="211" t="e">
        <f>#REF!*10</f>
        <v>#REF!</v>
      </c>
      <c r="I29" s="128" t="e">
        <f t="shared" si="2"/>
        <v>#REF!</v>
      </c>
      <c r="J29" s="212" t="e">
        <f t="shared" si="3"/>
        <v>#REF!</v>
      </c>
      <c r="L29" s="211">
        <f>'House Salary'!J28</f>
        <v>0</v>
      </c>
      <c r="M29" s="128">
        <f t="shared" si="4"/>
        <v>-35000</v>
      </c>
      <c r="N29" s="212"/>
    </row>
    <row r="30" spans="1:14" ht="14.5" x14ac:dyDescent="0.35">
      <c r="A30" s="126">
        <v>24</v>
      </c>
      <c r="B30" s="128">
        <v>48000</v>
      </c>
      <c r="D30" s="128"/>
      <c r="E30" s="128">
        <f t="shared" si="0"/>
        <v>-48000</v>
      </c>
      <c r="F30" s="212">
        <f t="shared" si="1"/>
        <v>-1</v>
      </c>
      <c r="H30" s="211" t="e">
        <f>#REF!*10</f>
        <v>#REF!</v>
      </c>
      <c r="I30" s="128" t="e">
        <f t="shared" si="2"/>
        <v>#REF!</v>
      </c>
      <c r="J30" s="212" t="e">
        <f t="shared" si="3"/>
        <v>#REF!</v>
      </c>
      <c r="L30" s="211">
        <f>'House Salary'!J29</f>
        <v>0</v>
      </c>
      <c r="M30" s="128">
        <f t="shared" si="4"/>
        <v>-35000</v>
      </c>
      <c r="N30" s="212"/>
    </row>
    <row r="31" spans="1:14" ht="14.5" x14ac:dyDescent="0.35">
      <c r="A31" s="126">
        <v>25</v>
      </c>
      <c r="B31" s="128">
        <v>51000</v>
      </c>
      <c r="D31" s="128"/>
      <c r="E31" s="128">
        <f t="shared" si="0"/>
        <v>-48000</v>
      </c>
      <c r="F31" s="212">
        <f t="shared" si="1"/>
        <v>-1</v>
      </c>
      <c r="H31" s="211" t="e">
        <f>#REF!*10</f>
        <v>#REF!</v>
      </c>
      <c r="I31" s="128" t="e">
        <f t="shared" si="2"/>
        <v>#REF!</v>
      </c>
      <c r="J31" s="212" t="e">
        <f t="shared" si="3"/>
        <v>#REF!</v>
      </c>
      <c r="L31" s="211">
        <f>'House Salary'!J30</f>
        <v>0</v>
      </c>
      <c r="M31" s="128">
        <f t="shared" si="4"/>
        <v>-35000</v>
      </c>
      <c r="N31" s="212"/>
    </row>
    <row r="32" spans="1:14" ht="14.5" x14ac:dyDescent="0.35">
      <c r="A32" s="126">
        <v>26</v>
      </c>
      <c r="B32" s="128">
        <v>51000</v>
      </c>
      <c r="D32" s="128"/>
      <c r="E32" s="128">
        <f t="shared" si="0"/>
        <v>-51000</v>
      </c>
      <c r="F32" s="212">
        <f t="shared" si="1"/>
        <v>-1</v>
      </c>
      <c r="H32" s="211" t="e">
        <f>#REF!*10</f>
        <v>#REF!</v>
      </c>
      <c r="I32" s="128" t="e">
        <f t="shared" si="2"/>
        <v>#REF!</v>
      </c>
      <c r="J32" s="212" t="e">
        <f t="shared" si="3"/>
        <v>#REF!</v>
      </c>
      <c r="L32" s="211">
        <f>'House Salary'!J31</f>
        <v>0</v>
      </c>
      <c r="M32" s="128">
        <f t="shared" si="4"/>
        <v>-35000</v>
      </c>
      <c r="N32" s="212"/>
    </row>
    <row r="33" spans="1:14" ht="14.5" x14ac:dyDescent="0.35">
      <c r="A33" s="126">
        <v>27</v>
      </c>
      <c r="B33" s="128">
        <v>51000</v>
      </c>
      <c r="D33" s="128"/>
      <c r="E33" s="128">
        <f t="shared" si="0"/>
        <v>-51000</v>
      </c>
      <c r="F33" s="212">
        <f t="shared" si="1"/>
        <v>-1</v>
      </c>
      <c r="H33" s="211" t="e">
        <f>#REF!*10</f>
        <v>#REF!</v>
      </c>
      <c r="I33" s="128" t="e">
        <f t="shared" si="2"/>
        <v>#REF!</v>
      </c>
      <c r="J33" s="212" t="e">
        <f t="shared" si="3"/>
        <v>#REF!</v>
      </c>
      <c r="L33" s="211">
        <f>'House Salary'!J32</f>
        <v>0</v>
      </c>
      <c r="M33" s="128">
        <f t="shared" si="4"/>
        <v>-35000</v>
      </c>
      <c r="N33" s="212"/>
    </row>
    <row r="34" spans="1:14" ht="14.5" x14ac:dyDescent="0.35">
      <c r="A34" s="126">
        <v>28</v>
      </c>
      <c r="B34" s="128">
        <v>51000</v>
      </c>
      <c r="D34" s="128"/>
      <c r="E34" s="128">
        <f t="shared" si="0"/>
        <v>-51000</v>
      </c>
      <c r="F34" s="212">
        <f t="shared" si="1"/>
        <v>-1</v>
      </c>
      <c r="H34" s="211" t="e">
        <f>#REF!*10</f>
        <v>#REF!</v>
      </c>
      <c r="I34" s="128" t="e">
        <f t="shared" si="2"/>
        <v>#REF!</v>
      </c>
      <c r="J34" s="212" t="e">
        <f t="shared" si="3"/>
        <v>#REF!</v>
      </c>
      <c r="L34" s="211">
        <f>'House Salary'!J33</f>
        <v>0</v>
      </c>
      <c r="M34" s="128">
        <f t="shared" si="4"/>
        <v>-35000</v>
      </c>
      <c r="N34" s="212"/>
    </row>
    <row r="35" spans="1:14" ht="14.5" x14ac:dyDescent="0.35">
      <c r="A35" s="126">
        <v>29</v>
      </c>
      <c r="B35" s="128">
        <v>51000</v>
      </c>
      <c r="D35" s="128"/>
      <c r="E35" s="128">
        <f t="shared" si="0"/>
        <v>-51000</v>
      </c>
      <c r="F35" s="212">
        <f t="shared" si="1"/>
        <v>-1</v>
      </c>
      <c r="H35" s="211" t="e">
        <f>#REF!*10</f>
        <v>#REF!</v>
      </c>
      <c r="I35" s="128" t="e">
        <f t="shared" si="2"/>
        <v>#REF!</v>
      </c>
      <c r="J35" s="212" t="e">
        <f t="shared" si="3"/>
        <v>#REF!</v>
      </c>
      <c r="L35" s="211">
        <f>'House Salary'!J34</f>
        <v>0</v>
      </c>
      <c r="M35" s="128">
        <f t="shared" si="4"/>
        <v>-35000</v>
      </c>
      <c r="N35" s="212"/>
    </row>
    <row r="36" spans="1:14" ht="14.5" x14ac:dyDescent="0.35">
      <c r="A36" s="126">
        <v>30</v>
      </c>
      <c r="B36" s="128">
        <v>51000</v>
      </c>
      <c r="D36" s="128"/>
      <c r="E36" s="128">
        <f t="shared" si="0"/>
        <v>-51000</v>
      </c>
      <c r="F36" s="212">
        <f t="shared" si="1"/>
        <v>-1</v>
      </c>
      <c r="H36" s="211" t="e">
        <f>#REF!*10</f>
        <v>#REF!</v>
      </c>
      <c r="I36" s="128" t="e">
        <f t="shared" si="2"/>
        <v>#REF!</v>
      </c>
      <c r="J36" s="212" t="e">
        <f t="shared" si="3"/>
        <v>#REF!</v>
      </c>
      <c r="L36" s="211">
        <f>'House Salary'!J35</f>
        <v>0</v>
      </c>
      <c r="M36" s="128">
        <f t="shared" si="4"/>
        <v>-35000</v>
      </c>
      <c r="N36" s="212"/>
    </row>
    <row r="37" spans="1:14" ht="14.5" x14ac:dyDescent="0.35">
      <c r="A37" s="126">
        <v>31</v>
      </c>
      <c r="B37" s="128">
        <v>51000</v>
      </c>
      <c r="D37" s="128"/>
      <c r="E37" s="128">
        <f t="shared" si="0"/>
        <v>-51000</v>
      </c>
      <c r="F37" s="212">
        <f t="shared" si="1"/>
        <v>-1</v>
      </c>
      <c r="H37" s="211" t="e">
        <f>#REF!*10</f>
        <v>#REF!</v>
      </c>
      <c r="I37" s="128" t="e">
        <f t="shared" si="2"/>
        <v>#REF!</v>
      </c>
      <c r="J37" s="212" t="e">
        <f t="shared" si="3"/>
        <v>#REF!</v>
      </c>
      <c r="L37" s="211">
        <f>'House Salary'!J36</f>
        <v>0</v>
      </c>
      <c r="M37" s="128">
        <f t="shared" si="4"/>
        <v>-35000</v>
      </c>
      <c r="N37" s="212"/>
    </row>
    <row r="38" spans="1:14" ht="14.5" x14ac:dyDescent="0.35">
      <c r="A38" s="126">
        <v>32</v>
      </c>
      <c r="B38" s="128">
        <v>51000</v>
      </c>
      <c r="D38" s="128"/>
      <c r="E38" s="128">
        <f t="shared" si="0"/>
        <v>-51000</v>
      </c>
      <c r="F38" s="212">
        <f t="shared" si="1"/>
        <v>-1</v>
      </c>
      <c r="H38" s="211" t="e">
        <f>#REF!*10</f>
        <v>#REF!</v>
      </c>
      <c r="I38" s="128" t="e">
        <f t="shared" si="2"/>
        <v>#REF!</v>
      </c>
      <c r="J38" s="212" t="e">
        <f t="shared" si="3"/>
        <v>#REF!</v>
      </c>
      <c r="L38" s="211">
        <f>'House Salary'!J37</f>
        <v>0</v>
      </c>
      <c r="M38" s="128">
        <f t="shared" si="4"/>
        <v>-35000</v>
      </c>
      <c r="N38" s="212"/>
    </row>
    <row r="39" spans="1:14" ht="14.5" x14ac:dyDescent="0.35">
      <c r="A39" s="126">
        <v>33</v>
      </c>
      <c r="B39" s="128">
        <v>51000</v>
      </c>
      <c r="D39" s="128"/>
      <c r="E39" s="128">
        <f t="shared" si="0"/>
        <v>-51000</v>
      </c>
      <c r="F39" s="212">
        <f t="shared" si="1"/>
        <v>-1</v>
      </c>
      <c r="H39" s="211" t="e">
        <f>#REF!*10</f>
        <v>#REF!</v>
      </c>
      <c r="I39" s="128" t="e">
        <f t="shared" si="2"/>
        <v>#REF!</v>
      </c>
      <c r="J39" s="212" t="e">
        <f t="shared" si="3"/>
        <v>#REF!</v>
      </c>
      <c r="L39" s="211">
        <f>'House Salary'!J38</f>
        <v>0</v>
      </c>
      <c r="M39" s="128">
        <f t="shared" si="4"/>
        <v>-35000</v>
      </c>
      <c r="N39" s="212"/>
    </row>
    <row r="40" spans="1:14" ht="14.5" x14ac:dyDescent="0.35">
      <c r="A40" s="126">
        <v>34</v>
      </c>
      <c r="B40" s="128">
        <v>51000</v>
      </c>
      <c r="D40" s="128"/>
      <c r="E40" s="128">
        <f t="shared" si="0"/>
        <v>-51000</v>
      </c>
      <c r="F40" s="212">
        <f t="shared" si="1"/>
        <v>-1</v>
      </c>
      <c r="H40" s="211" t="e">
        <f>#REF!*10</f>
        <v>#REF!</v>
      </c>
      <c r="I40" s="128" t="e">
        <f t="shared" si="2"/>
        <v>#REF!</v>
      </c>
      <c r="J40" s="212" t="e">
        <f>I40/B39</f>
        <v>#REF!</v>
      </c>
      <c r="L40" s="211">
        <f>'House Salary'!J39</f>
        <v>0</v>
      </c>
      <c r="M40" s="128">
        <f t="shared" si="4"/>
        <v>-35000</v>
      </c>
      <c r="N40" s="212"/>
    </row>
    <row r="41" spans="1:14" ht="14.5" x14ac:dyDescent="0.35">
      <c r="A41" s="126">
        <v>35</v>
      </c>
      <c r="B41" s="128">
        <v>51000</v>
      </c>
      <c r="D41" s="128"/>
      <c r="E41" s="128">
        <f t="shared" si="0"/>
        <v>-51000</v>
      </c>
      <c r="F41" s="212">
        <f t="shared" si="1"/>
        <v>-1</v>
      </c>
      <c r="H41" s="211" t="e">
        <f>#REF!*10</f>
        <v>#REF!</v>
      </c>
      <c r="I41" s="128" t="e">
        <f t="shared" si="2"/>
        <v>#REF!</v>
      </c>
      <c r="J41" s="212" t="e">
        <f t="shared" si="3"/>
        <v>#REF!</v>
      </c>
      <c r="L41" s="211">
        <f>'House Salary'!J40</f>
        <v>0</v>
      </c>
      <c r="M41" s="128">
        <f t="shared" si="4"/>
        <v>-35000</v>
      </c>
      <c r="N41" s="212"/>
    </row>
    <row r="42" spans="1:14" ht="14.5" x14ac:dyDescent="0.35">
      <c r="A42" s="126">
        <v>36</v>
      </c>
      <c r="B42" s="128">
        <v>51000</v>
      </c>
      <c r="D42" s="128"/>
      <c r="E42" s="128">
        <f t="shared" si="0"/>
        <v>-51000</v>
      </c>
      <c r="F42" s="212">
        <f t="shared" si="1"/>
        <v>-1</v>
      </c>
      <c r="H42" s="211" t="e">
        <f>#REF!*10</f>
        <v>#REF!</v>
      </c>
      <c r="I42" s="128" t="e">
        <f>H42-B41</f>
        <v>#REF!</v>
      </c>
      <c r="J42" s="212" t="e">
        <f>I42/B41</f>
        <v>#REF!</v>
      </c>
      <c r="L42" s="211">
        <f>'House Salary'!J41</f>
        <v>0</v>
      </c>
      <c r="M42" s="128">
        <f t="shared" si="4"/>
        <v>-35000</v>
      </c>
      <c r="N42" s="212"/>
    </row>
    <row r="43" spans="1:14" ht="14.5" x14ac:dyDescent="0.35">
      <c r="A43" s="131">
        <v>37</v>
      </c>
      <c r="B43" s="133">
        <v>51000</v>
      </c>
      <c r="D43" s="133"/>
      <c r="E43" s="133">
        <f t="shared" si="0"/>
        <v>-51000</v>
      </c>
      <c r="F43" s="217">
        <f t="shared" si="1"/>
        <v>-1</v>
      </c>
      <c r="H43" s="216" t="e">
        <f>#REF!*10</f>
        <v>#REF!</v>
      </c>
      <c r="I43" s="128" t="e">
        <f>H43-B42</f>
        <v>#REF!</v>
      </c>
      <c r="J43" s="217"/>
      <c r="L43" s="216">
        <f>'House Salary'!J42</f>
        <v>0</v>
      </c>
      <c r="M43" s="128">
        <f t="shared" si="4"/>
        <v>-35000</v>
      </c>
      <c r="N43" s="217"/>
    </row>
    <row r="44" spans="1:14" ht="13" x14ac:dyDescent="0.3">
      <c r="D44" s="220" t="s">
        <v>51</v>
      </c>
      <c r="E44" s="221"/>
      <c r="F44" s="222"/>
      <c r="G44" s="106"/>
      <c r="H44" s="220" t="s">
        <v>51</v>
      </c>
      <c r="I44" s="221"/>
      <c r="J44" s="222"/>
      <c r="K44" s="106"/>
      <c r="L44" s="220" t="s">
        <v>51</v>
      </c>
      <c r="M44" s="48"/>
      <c r="N44" s="226"/>
    </row>
    <row r="45" spans="1:14" ht="12.75" customHeight="1" x14ac:dyDescent="0.25">
      <c r="D45" s="167"/>
      <c r="E45" s="52"/>
      <c r="F45" s="223"/>
      <c r="H45" s="558"/>
      <c r="I45" s="559"/>
      <c r="J45" s="560"/>
      <c r="L45" s="227"/>
      <c r="M45" s="52"/>
      <c r="N45" s="223"/>
    </row>
    <row r="46" spans="1:14" x14ac:dyDescent="0.25">
      <c r="D46" s="167"/>
      <c r="E46" s="52"/>
      <c r="F46" s="223"/>
      <c r="H46" s="558"/>
      <c r="I46" s="559"/>
      <c r="J46" s="560"/>
      <c r="L46" s="184"/>
      <c r="M46" s="52"/>
      <c r="N46" s="223"/>
    </row>
    <row r="47" spans="1:14" x14ac:dyDescent="0.25">
      <c r="D47" s="224"/>
      <c r="E47" s="51"/>
      <c r="F47" s="225"/>
      <c r="H47" s="224"/>
      <c r="I47" s="51"/>
      <c r="J47" s="225"/>
      <c r="L47" s="189"/>
      <c r="M47" s="51"/>
      <c r="N47" s="225"/>
    </row>
  </sheetData>
  <mergeCells count="2">
    <mergeCell ref="H45:J45"/>
    <mergeCell ref="H46:J46"/>
  </mergeCells>
  <pageMargins left="0.7" right="0.7" top="0.75" bottom="0.75" header="0.3" footer="0.3"/>
  <pageSetup scale="90" orientation="portrait" r:id="rId1"/>
  <headerFooter>
    <oddFooter>&amp;L&amp;"Arial,Italic"&amp;9Division of School Business
NC Department of Public Instruction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6"/>
  <sheetViews>
    <sheetView topLeftCell="A4" workbookViewId="0">
      <selection activeCell="J4" sqref="J1:J1048576"/>
    </sheetView>
  </sheetViews>
  <sheetFormatPr defaultRowHeight="12.5" x14ac:dyDescent="0.25"/>
  <cols>
    <col min="3" max="3" width="9.54296875" bestFit="1" customWidth="1"/>
    <col min="8" max="8" width="8.81640625" style="54"/>
    <col min="10" max="10" width="8.81640625" style="237"/>
  </cols>
  <sheetData>
    <row r="1" spans="1:10" ht="13" x14ac:dyDescent="0.25">
      <c r="A1" s="101" t="s">
        <v>43</v>
      </c>
      <c r="C1" s="54"/>
    </row>
    <row r="2" spans="1:10" ht="13" x14ac:dyDescent="0.25">
      <c r="A2" s="101" t="s">
        <v>58</v>
      </c>
      <c r="C2" s="54"/>
    </row>
    <row r="3" spans="1:10" x14ac:dyDescent="0.25">
      <c r="A3" s="121"/>
      <c r="C3" s="54"/>
    </row>
    <row r="4" spans="1:10" ht="72.5" x14ac:dyDescent="0.35">
      <c r="A4" s="122" t="s">
        <v>34</v>
      </c>
      <c r="B4" s="122" t="s">
        <v>59</v>
      </c>
      <c r="C4" s="122" t="s">
        <v>33</v>
      </c>
      <c r="D4" s="122" t="s">
        <v>46</v>
      </c>
      <c r="E4" s="122" t="s">
        <v>35</v>
      </c>
      <c r="F4" s="122" t="s">
        <v>38</v>
      </c>
      <c r="G4" s="122" t="s">
        <v>60</v>
      </c>
      <c r="J4" s="238" t="s">
        <v>46</v>
      </c>
    </row>
    <row r="5" spans="1:10" ht="14.5" x14ac:dyDescent="0.35">
      <c r="A5" s="123">
        <v>0</v>
      </c>
      <c r="B5" s="125">
        <v>35000</v>
      </c>
      <c r="C5" s="124">
        <f>D5-B5</f>
        <v>-35000</v>
      </c>
      <c r="D5" s="125">
        <f>J5</f>
        <v>0</v>
      </c>
      <c r="E5" s="125"/>
      <c r="F5" s="125"/>
      <c r="G5" s="163">
        <v>0</v>
      </c>
      <c r="J5" s="239"/>
    </row>
    <row r="6" spans="1:10" ht="14.5" x14ac:dyDescent="0.35">
      <c r="A6" s="126">
        <v>1</v>
      </c>
      <c r="B6" s="128">
        <v>35750</v>
      </c>
      <c r="C6" s="127">
        <f>D6-B6</f>
        <v>-35750</v>
      </c>
      <c r="D6" s="128">
        <f>J6</f>
        <v>0</v>
      </c>
      <c r="E6" s="128">
        <f>D6-B5</f>
        <v>-35000</v>
      </c>
      <c r="F6" s="129">
        <f t="shared" ref="F6:F42" si="0">E6/B5</f>
        <v>-1</v>
      </c>
      <c r="G6" s="163">
        <v>0</v>
      </c>
      <c r="J6" s="240">
        <v>0</v>
      </c>
    </row>
    <row r="7" spans="1:10" ht="14.5" x14ac:dyDescent="0.35">
      <c r="A7" s="126">
        <v>2</v>
      </c>
      <c r="B7" s="128">
        <v>36000</v>
      </c>
      <c r="C7" s="127">
        <f t="shared" ref="C7:C41" si="1">D7-B7</f>
        <v>-36000</v>
      </c>
      <c r="D7" s="128">
        <f t="shared" ref="D7:D41" si="2">J7</f>
        <v>0</v>
      </c>
      <c r="E7" s="128">
        <f t="shared" ref="E7:E42" si="3">D7-B6</f>
        <v>-35750</v>
      </c>
      <c r="F7" s="129">
        <f t="shared" si="0"/>
        <v>-1</v>
      </c>
      <c r="G7" s="163">
        <v>0</v>
      </c>
      <c r="J7" s="240"/>
    </row>
    <row r="8" spans="1:10" ht="14.5" x14ac:dyDescent="0.35">
      <c r="A8" s="126">
        <v>3</v>
      </c>
      <c r="B8" s="128">
        <v>36250</v>
      </c>
      <c r="C8" s="127">
        <f t="shared" si="1"/>
        <v>-36250</v>
      </c>
      <c r="D8" s="128">
        <f t="shared" si="2"/>
        <v>0</v>
      </c>
      <c r="E8" s="128">
        <f t="shared" si="3"/>
        <v>-36000</v>
      </c>
      <c r="F8" s="129">
        <f t="shared" si="0"/>
        <v>-1</v>
      </c>
      <c r="G8" s="163">
        <v>0</v>
      </c>
      <c r="J8" s="240"/>
    </row>
    <row r="9" spans="1:10" ht="14.5" x14ac:dyDescent="0.35">
      <c r="A9" s="126">
        <v>4</v>
      </c>
      <c r="B9" s="128">
        <v>36750</v>
      </c>
      <c r="C9" s="127">
        <f t="shared" si="1"/>
        <v>-36750</v>
      </c>
      <c r="D9" s="128">
        <f t="shared" si="2"/>
        <v>0</v>
      </c>
      <c r="E9" s="128">
        <f t="shared" si="3"/>
        <v>-36250</v>
      </c>
      <c r="F9" s="129">
        <f t="shared" si="0"/>
        <v>-1</v>
      </c>
      <c r="G9" s="163">
        <v>0</v>
      </c>
      <c r="J9" s="240"/>
    </row>
    <row r="10" spans="1:10" ht="14.5" x14ac:dyDescent="0.35">
      <c r="A10" s="126">
        <v>5</v>
      </c>
      <c r="B10" s="128">
        <v>37250</v>
      </c>
      <c r="C10" s="127">
        <f t="shared" si="1"/>
        <v>-37250</v>
      </c>
      <c r="D10" s="128">
        <f t="shared" si="2"/>
        <v>0</v>
      </c>
      <c r="E10" s="128">
        <f t="shared" si="3"/>
        <v>-36750</v>
      </c>
      <c r="F10" s="129">
        <f t="shared" si="0"/>
        <v>-1</v>
      </c>
      <c r="G10" s="130">
        <v>0</v>
      </c>
      <c r="J10" s="240"/>
    </row>
    <row r="11" spans="1:10" ht="14.5" x14ac:dyDescent="0.35">
      <c r="A11" s="126">
        <v>6</v>
      </c>
      <c r="B11" s="128">
        <v>38000</v>
      </c>
      <c r="C11" s="127">
        <f t="shared" si="1"/>
        <v>-38000</v>
      </c>
      <c r="D11" s="128">
        <f t="shared" si="2"/>
        <v>0</v>
      </c>
      <c r="E11" s="128">
        <f t="shared" si="3"/>
        <v>-37250</v>
      </c>
      <c r="F11" s="129">
        <f t="shared" si="0"/>
        <v>-1</v>
      </c>
      <c r="G11" s="130">
        <v>0</v>
      </c>
      <c r="J11" s="240"/>
    </row>
    <row r="12" spans="1:10" ht="14.5" x14ac:dyDescent="0.35">
      <c r="A12" s="126">
        <v>7</v>
      </c>
      <c r="B12" s="128">
        <v>38500</v>
      </c>
      <c r="C12" s="127">
        <f t="shared" si="1"/>
        <v>-38500</v>
      </c>
      <c r="D12" s="128">
        <f t="shared" si="2"/>
        <v>0</v>
      </c>
      <c r="E12" s="128">
        <f>D12-B11</f>
        <v>-38000</v>
      </c>
      <c r="F12" s="129">
        <f t="shared" si="0"/>
        <v>-1</v>
      </c>
      <c r="G12" s="130">
        <v>0</v>
      </c>
      <c r="J12" s="240"/>
    </row>
    <row r="13" spans="1:10" ht="14.5" x14ac:dyDescent="0.35">
      <c r="A13" s="126">
        <v>8</v>
      </c>
      <c r="B13" s="128">
        <v>39000</v>
      </c>
      <c r="C13" s="127">
        <f t="shared" si="1"/>
        <v>-39000</v>
      </c>
      <c r="D13" s="128">
        <f t="shared" si="2"/>
        <v>0</v>
      </c>
      <c r="E13" s="128">
        <f t="shared" si="3"/>
        <v>-38500</v>
      </c>
      <c r="F13" s="129">
        <f t="shared" si="0"/>
        <v>-1</v>
      </c>
      <c r="G13" s="130">
        <v>0</v>
      </c>
      <c r="J13" s="240"/>
    </row>
    <row r="14" spans="1:10" ht="14.5" x14ac:dyDescent="0.35">
      <c r="A14" s="126">
        <v>9</v>
      </c>
      <c r="B14" s="128">
        <v>39500</v>
      </c>
      <c r="C14" s="127">
        <f t="shared" si="1"/>
        <v>-39500</v>
      </c>
      <c r="D14" s="128">
        <f t="shared" si="2"/>
        <v>0</v>
      </c>
      <c r="E14" s="128">
        <f t="shared" si="3"/>
        <v>-39000</v>
      </c>
      <c r="F14" s="129">
        <f t="shared" si="0"/>
        <v>-1</v>
      </c>
      <c r="G14" s="130">
        <v>0</v>
      </c>
      <c r="J14" s="240"/>
    </row>
    <row r="15" spans="1:10" ht="14.5" x14ac:dyDescent="0.35">
      <c r="A15" s="126">
        <v>10</v>
      </c>
      <c r="B15" s="128">
        <v>40250</v>
      </c>
      <c r="C15" s="127">
        <f t="shared" si="1"/>
        <v>-40250</v>
      </c>
      <c r="D15" s="128">
        <f t="shared" si="2"/>
        <v>0</v>
      </c>
      <c r="E15" s="128">
        <f>D15-B14</f>
        <v>-39500</v>
      </c>
      <c r="F15" s="129">
        <f t="shared" si="0"/>
        <v>-1</v>
      </c>
      <c r="G15" s="130">
        <v>0</v>
      </c>
      <c r="J15" s="240"/>
    </row>
    <row r="16" spans="1:10" ht="14.5" x14ac:dyDescent="0.35">
      <c r="A16" s="126">
        <v>11</v>
      </c>
      <c r="B16" s="128">
        <v>41000</v>
      </c>
      <c r="C16" s="127">
        <f t="shared" si="1"/>
        <v>-41000</v>
      </c>
      <c r="D16" s="128">
        <f t="shared" si="2"/>
        <v>0</v>
      </c>
      <c r="E16" s="128">
        <f t="shared" si="3"/>
        <v>-40250</v>
      </c>
      <c r="F16" s="129">
        <f t="shared" si="0"/>
        <v>-1</v>
      </c>
      <c r="G16" s="130">
        <v>0</v>
      </c>
      <c r="J16" s="240"/>
    </row>
    <row r="17" spans="1:10" ht="14.5" x14ac:dyDescent="0.35">
      <c r="A17" s="126">
        <v>12</v>
      </c>
      <c r="B17" s="128">
        <v>41750</v>
      </c>
      <c r="C17" s="127">
        <f t="shared" si="1"/>
        <v>-41750</v>
      </c>
      <c r="D17" s="128">
        <f t="shared" si="2"/>
        <v>0</v>
      </c>
      <c r="E17" s="128">
        <f t="shared" si="3"/>
        <v>-41000</v>
      </c>
      <c r="F17" s="129">
        <f t="shared" si="0"/>
        <v>-1</v>
      </c>
      <c r="G17" s="130">
        <v>0</v>
      </c>
      <c r="J17" s="240"/>
    </row>
    <row r="18" spans="1:10" ht="14.5" x14ac:dyDescent="0.35">
      <c r="A18" s="126">
        <v>13</v>
      </c>
      <c r="B18" s="128">
        <v>42500</v>
      </c>
      <c r="C18" s="127">
        <f t="shared" si="1"/>
        <v>-42500</v>
      </c>
      <c r="D18" s="128">
        <f t="shared" si="2"/>
        <v>0</v>
      </c>
      <c r="E18" s="128">
        <f t="shared" si="3"/>
        <v>-41750</v>
      </c>
      <c r="F18" s="129">
        <f t="shared" si="0"/>
        <v>-1</v>
      </c>
      <c r="G18" s="130">
        <v>0</v>
      </c>
      <c r="J18" s="240"/>
    </row>
    <row r="19" spans="1:10" ht="14.5" x14ac:dyDescent="0.35">
      <c r="A19" s="126">
        <v>14</v>
      </c>
      <c r="B19" s="128">
        <v>43250</v>
      </c>
      <c r="C19" s="127">
        <f t="shared" si="1"/>
        <v>-43250</v>
      </c>
      <c r="D19" s="128">
        <f t="shared" si="2"/>
        <v>0</v>
      </c>
      <c r="E19" s="128">
        <f t="shared" si="3"/>
        <v>-42500</v>
      </c>
      <c r="F19" s="129">
        <f t="shared" si="0"/>
        <v>-1</v>
      </c>
      <c r="G19" s="130">
        <v>0</v>
      </c>
      <c r="J19" s="240"/>
    </row>
    <row r="20" spans="1:10" ht="14.5" x14ac:dyDescent="0.35">
      <c r="A20" s="126">
        <v>15</v>
      </c>
      <c r="B20" s="128">
        <v>45250</v>
      </c>
      <c r="C20" s="127">
        <f t="shared" si="1"/>
        <v>-45250</v>
      </c>
      <c r="D20" s="128">
        <f t="shared" si="2"/>
        <v>0</v>
      </c>
      <c r="E20" s="128">
        <f t="shared" si="3"/>
        <v>-43250</v>
      </c>
      <c r="F20" s="129">
        <f t="shared" si="0"/>
        <v>-1</v>
      </c>
      <c r="G20" s="130">
        <v>0</v>
      </c>
      <c r="J20" s="240"/>
    </row>
    <row r="21" spans="1:10" ht="14.5" x14ac:dyDescent="0.35">
      <c r="A21" s="126">
        <v>16</v>
      </c>
      <c r="B21" s="128">
        <v>45250</v>
      </c>
      <c r="C21" s="127">
        <f t="shared" si="1"/>
        <v>-45250</v>
      </c>
      <c r="D21" s="128">
        <f t="shared" si="2"/>
        <v>0</v>
      </c>
      <c r="E21" s="128">
        <f t="shared" si="3"/>
        <v>-45250</v>
      </c>
      <c r="F21" s="129">
        <f t="shared" si="0"/>
        <v>-1</v>
      </c>
      <c r="G21" s="130">
        <v>0</v>
      </c>
      <c r="J21" s="240"/>
    </row>
    <row r="22" spans="1:10" ht="14.5" x14ac:dyDescent="0.35">
      <c r="A22" s="126">
        <v>17</v>
      </c>
      <c r="B22" s="128">
        <v>45250</v>
      </c>
      <c r="C22" s="127">
        <f t="shared" si="1"/>
        <v>-45250</v>
      </c>
      <c r="D22" s="128">
        <f t="shared" si="2"/>
        <v>0</v>
      </c>
      <c r="E22" s="128">
        <f t="shared" si="3"/>
        <v>-45250</v>
      </c>
      <c r="F22" s="129">
        <f t="shared" si="0"/>
        <v>-1</v>
      </c>
      <c r="G22" s="130">
        <v>0</v>
      </c>
      <c r="J22" s="240"/>
    </row>
    <row r="23" spans="1:10" ht="14.5" x14ac:dyDescent="0.35">
      <c r="A23" s="126">
        <v>18</v>
      </c>
      <c r="B23" s="128">
        <v>45250</v>
      </c>
      <c r="C23" s="127">
        <f t="shared" si="1"/>
        <v>-45250</v>
      </c>
      <c r="D23" s="128">
        <f t="shared" si="2"/>
        <v>0</v>
      </c>
      <c r="E23" s="128">
        <f t="shared" si="3"/>
        <v>-45250</v>
      </c>
      <c r="F23" s="129">
        <f t="shared" si="0"/>
        <v>-1</v>
      </c>
      <c r="G23" s="130">
        <v>0</v>
      </c>
      <c r="J23" s="240"/>
    </row>
    <row r="24" spans="1:10" ht="14.5" x14ac:dyDescent="0.35">
      <c r="A24" s="126">
        <v>19</v>
      </c>
      <c r="B24" s="128">
        <v>45250</v>
      </c>
      <c r="C24" s="127">
        <f t="shared" si="1"/>
        <v>-45250</v>
      </c>
      <c r="D24" s="128">
        <f t="shared" si="2"/>
        <v>0</v>
      </c>
      <c r="E24" s="128">
        <f t="shared" si="3"/>
        <v>-45250</v>
      </c>
      <c r="F24" s="129">
        <f t="shared" si="0"/>
        <v>-1</v>
      </c>
      <c r="G24" s="130">
        <v>0</v>
      </c>
      <c r="J24" s="240"/>
    </row>
    <row r="25" spans="1:10" ht="14.5" x14ac:dyDescent="0.35">
      <c r="A25" s="126">
        <v>20</v>
      </c>
      <c r="B25" s="128">
        <v>48000</v>
      </c>
      <c r="C25" s="127">
        <f t="shared" si="1"/>
        <v>-48000</v>
      </c>
      <c r="D25" s="128">
        <f t="shared" si="2"/>
        <v>0</v>
      </c>
      <c r="E25" s="128">
        <f t="shared" si="3"/>
        <v>-45250</v>
      </c>
      <c r="F25" s="129">
        <f t="shared" si="0"/>
        <v>-1</v>
      </c>
      <c r="G25" s="130">
        <v>0</v>
      </c>
      <c r="J25" s="240"/>
    </row>
    <row r="26" spans="1:10" ht="14.5" x14ac:dyDescent="0.35">
      <c r="A26" s="126">
        <v>21</v>
      </c>
      <c r="B26" s="128">
        <v>48000</v>
      </c>
      <c r="C26" s="127">
        <f t="shared" si="1"/>
        <v>-48000</v>
      </c>
      <c r="D26" s="128">
        <f t="shared" si="2"/>
        <v>0</v>
      </c>
      <c r="E26" s="128">
        <f t="shared" si="3"/>
        <v>-48000</v>
      </c>
      <c r="F26" s="129">
        <f t="shared" si="0"/>
        <v>-1</v>
      </c>
      <c r="G26" s="130">
        <v>0</v>
      </c>
      <c r="J26" s="240"/>
    </row>
    <row r="27" spans="1:10" ht="14.5" x14ac:dyDescent="0.35">
      <c r="A27" s="126">
        <v>22</v>
      </c>
      <c r="B27" s="128">
        <v>48000</v>
      </c>
      <c r="C27" s="127">
        <f t="shared" si="1"/>
        <v>-48000</v>
      </c>
      <c r="D27" s="128">
        <f t="shared" si="2"/>
        <v>0</v>
      </c>
      <c r="E27" s="128">
        <f t="shared" si="3"/>
        <v>-48000</v>
      </c>
      <c r="F27" s="129">
        <f t="shared" si="0"/>
        <v>-1</v>
      </c>
      <c r="G27" s="130">
        <v>0</v>
      </c>
      <c r="J27" s="240"/>
    </row>
    <row r="28" spans="1:10" ht="14.5" x14ac:dyDescent="0.35">
      <c r="A28" s="126">
        <v>23</v>
      </c>
      <c r="B28" s="128">
        <v>48000</v>
      </c>
      <c r="C28" s="127">
        <f t="shared" si="1"/>
        <v>-48000</v>
      </c>
      <c r="D28" s="128">
        <f t="shared" si="2"/>
        <v>0</v>
      </c>
      <c r="E28" s="128">
        <f t="shared" si="3"/>
        <v>-48000</v>
      </c>
      <c r="F28" s="129">
        <f t="shared" si="0"/>
        <v>-1</v>
      </c>
      <c r="G28" s="130">
        <v>0</v>
      </c>
      <c r="J28" s="240"/>
    </row>
    <row r="29" spans="1:10" ht="14.5" x14ac:dyDescent="0.35">
      <c r="A29" s="126">
        <v>24</v>
      </c>
      <c r="B29" s="128">
        <v>48000</v>
      </c>
      <c r="C29" s="127">
        <f t="shared" si="1"/>
        <v>-48000</v>
      </c>
      <c r="D29" s="128">
        <f t="shared" si="2"/>
        <v>0</v>
      </c>
      <c r="E29" s="128">
        <f t="shared" si="3"/>
        <v>-48000</v>
      </c>
      <c r="F29" s="129">
        <f t="shared" si="0"/>
        <v>-1</v>
      </c>
      <c r="G29" s="130">
        <v>0</v>
      </c>
      <c r="J29" s="240"/>
    </row>
    <row r="30" spans="1:10" ht="14.5" x14ac:dyDescent="0.35">
      <c r="A30" s="126">
        <v>25</v>
      </c>
      <c r="B30" s="128">
        <v>51000</v>
      </c>
      <c r="C30" s="127">
        <f t="shared" si="1"/>
        <v>-51000</v>
      </c>
      <c r="D30" s="128">
        <f t="shared" si="2"/>
        <v>0</v>
      </c>
      <c r="E30" s="128">
        <f t="shared" si="3"/>
        <v>-48000</v>
      </c>
      <c r="F30" s="129">
        <f t="shared" si="0"/>
        <v>-1</v>
      </c>
      <c r="G30" s="130">
        <v>0</v>
      </c>
      <c r="J30" s="240"/>
    </row>
    <row r="31" spans="1:10" ht="14.5" x14ac:dyDescent="0.35">
      <c r="A31" s="126">
        <v>26</v>
      </c>
      <c r="B31" s="128">
        <v>51000</v>
      </c>
      <c r="C31" s="127">
        <f t="shared" si="1"/>
        <v>-51000</v>
      </c>
      <c r="D31" s="128">
        <f t="shared" si="2"/>
        <v>0</v>
      </c>
      <c r="E31" s="128">
        <f t="shared" si="3"/>
        <v>-51000</v>
      </c>
      <c r="F31" s="129">
        <f t="shared" si="0"/>
        <v>-1</v>
      </c>
      <c r="G31" s="130">
        <v>0</v>
      </c>
      <c r="J31" s="240"/>
    </row>
    <row r="32" spans="1:10" ht="14.5" x14ac:dyDescent="0.35">
      <c r="A32" s="126">
        <v>27</v>
      </c>
      <c r="B32" s="128">
        <v>51000</v>
      </c>
      <c r="C32" s="127">
        <f t="shared" si="1"/>
        <v>-51000</v>
      </c>
      <c r="D32" s="128">
        <f t="shared" si="2"/>
        <v>0</v>
      </c>
      <c r="E32" s="128">
        <f t="shared" si="3"/>
        <v>-51000</v>
      </c>
      <c r="F32" s="129">
        <f t="shared" si="0"/>
        <v>-1</v>
      </c>
      <c r="G32" s="130">
        <v>0</v>
      </c>
      <c r="J32" s="240"/>
    </row>
    <row r="33" spans="1:10" ht="14.5" x14ac:dyDescent="0.35">
      <c r="A33" s="126">
        <v>28</v>
      </c>
      <c r="B33" s="128">
        <v>51000</v>
      </c>
      <c r="C33" s="127">
        <f t="shared" si="1"/>
        <v>-51000</v>
      </c>
      <c r="D33" s="128">
        <f t="shared" si="2"/>
        <v>0</v>
      </c>
      <c r="E33" s="128">
        <f t="shared" si="3"/>
        <v>-51000</v>
      </c>
      <c r="F33" s="129">
        <f t="shared" si="0"/>
        <v>-1</v>
      </c>
      <c r="G33" s="130">
        <v>0</v>
      </c>
      <c r="J33" s="240"/>
    </row>
    <row r="34" spans="1:10" ht="14.5" x14ac:dyDescent="0.35">
      <c r="A34" s="126">
        <v>29</v>
      </c>
      <c r="B34" s="128">
        <v>51000</v>
      </c>
      <c r="C34" s="127">
        <f t="shared" si="1"/>
        <v>-51000</v>
      </c>
      <c r="D34" s="128">
        <f t="shared" si="2"/>
        <v>0</v>
      </c>
      <c r="E34" s="128">
        <f t="shared" si="3"/>
        <v>-51000</v>
      </c>
      <c r="F34" s="129">
        <f t="shared" si="0"/>
        <v>-1</v>
      </c>
      <c r="G34" s="130">
        <v>0</v>
      </c>
      <c r="J34" s="240"/>
    </row>
    <row r="35" spans="1:10" ht="14.5" x14ac:dyDescent="0.35">
      <c r="A35" s="126">
        <v>30</v>
      </c>
      <c r="B35" s="128">
        <v>51000</v>
      </c>
      <c r="C35" s="127">
        <f t="shared" si="1"/>
        <v>-51000</v>
      </c>
      <c r="D35" s="128">
        <f t="shared" si="2"/>
        <v>0</v>
      </c>
      <c r="E35" s="128">
        <f t="shared" si="3"/>
        <v>-51000</v>
      </c>
      <c r="F35" s="129">
        <f t="shared" si="0"/>
        <v>-1</v>
      </c>
      <c r="G35" s="130">
        <v>0</v>
      </c>
      <c r="J35" s="240"/>
    </row>
    <row r="36" spans="1:10" ht="14.5" x14ac:dyDescent="0.35">
      <c r="A36" s="126">
        <v>31</v>
      </c>
      <c r="B36" s="128">
        <v>51000</v>
      </c>
      <c r="C36" s="127">
        <f t="shared" si="1"/>
        <v>-51000</v>
      </c>
      <c r="D36" s="128">
        <f t="shared" si="2"/>
        <v>0</v>
      </c>
      <c r="E36" s="128">
        <f t="shared" si="3"/>
        <v>-51000</v>
      </c>
      <c r="F36" s="129">
        <f t="shared" si="0"/>
        <v>-1</v>
      </c>
      <c r="G36" s="130">
        <v>0</v>
      </c>
      <c r="J36" s="240"/>
    </row>
    <row r="37" spans="1:10" ht="14.5" x14ac:dyDescent="0.35">
      <c r="A37" s="126">
        <v>32</v>
      </c>
      <c r="B37" s="128">
        <v>51000</v>
      </c>
      <c r="C37" s="127">
        <f t="shared" si="1"/>
        <v>-51000</v>
      </c>
      <c r="D37" s="128">
        <f t="shared" si="2"/>
        <v>0</v>
      </c>
      <c r="E37" s="128">
        <f t="shared" si="3"/>
        <v>-51000</v>
      </c>
      <c r="F37" s="129">
        <f t="shared" si="0"/>
        <v>-1</v>
      </c>
      <c r="G37" s="130">
        <v>0</v>
      </c>
      <c r="J37" s="240"/>
    </row>
    <row r="38" spans="1:10" ht="14.5" x14ac:dyDescent="0.35">
      <c r="A38" s="126">
        <v>33</v>
      </c>
      <c r="B38" s="128">
        <v>51000</v>
      </c>
      <c r="C38" s="127">
        <f t="shared" si="1"/>
        <v>-51000</v>
      </c>
      <c r="D38" s="128">
        <f t="shared" si="2"/>
        <v>0</v>
      </c>
      <c r="E38" s="128">
        <f t="shared" si="3"/>
        <v>-51000</v>
      </c>
      <c r="F38" s="129">
        <f t="shared" si="0"/>
        <v>-1</v>
      </c>
      <c r="G38" s="130">
        <v>0</v>
      </c>
      <c r="J38" s="240"/>
    </row>
    <row r="39" spans="1:10" ht="14.5" x14ac:dyDescent="0.35">
      <c r="A39" s="126">
        <v>34</v>
      </c>
      <c r="B39" s="128">
        <v>51000</v>
      </c>
      <c r="C39" s="127">
        <f t="shared" si="1"/>
        <v>-51000</v>
      </c>
      <c r="D39" s="128">
        <f t="shared" si="2"/>
        <v>0</v>
      </c>
      <c r="E39" s="128">
        <f t="shared" si="3"/>
        <v>-51000</v>
      </c>
      <c r="F39" s="129">
        <f t="shared" si="0"/>
        <v>-1</v>
      </c>
      <c r="G39" s="130">
        <v>0</v>
      </c>
      <c r="J39" s="240"/>
    </row>
    <row r="40" spans="1:10" ht="14.5" x14ac:dyDescent="0.35">
      <c r="A40" s="126">
        <v>35</v>
      </c>
      <c r="B40" s="128">
        <v>51000</v>
      </c>
      <c r="C40" s="127">
        <f t="shared" si="1"/>
        <v>-51000</v>
      </c>
      <c r="D40" s="128">
        <f t="shared" si="2"/>
        <v>0</v>
      </c>
      <c r="E40" s="128">
        <f t="shared" si="3"/>
        <v>-51000</v>
      </c>
      <c r="F40" s="129">
        <f t="shared" si="0"/>
        <v>-1</v>
      </c>
      <c r="G40" s="130">
        <v>0</v>
      </c>
      <c r="J40" s="240"/>
    </row>
    <row r="41" spans="1:10" ht="14.5" x14ac:dyDescent="0.35">
      <c r="A41" s="126">
        <v>36</v>
      </c>
      <c r="B41" s="128">
        <v>51000</v>
      </c>
      <c r="C41" s="127">
        <f t="shared" si="1"/>
        <v>-51000</v>
      </c>
      <c r="D41" s="128">
        <f t="shared" si="2"/>
        <v>0</v>
      </c>
      <c r="E41" s="128">
        <f t="shared" si="3"/>
        <v>-51000</v>
      </c>
      <c r="F41" s="129">
        <f>E41/B40</f>
        <v>-1</v>
      </c>
      <c r="G41" s="130">
        <v>0</v>
      </c>
      <c r="J41" s="240"/>
    </row>
    <row r="42" spans="1:10" ht="14.5" x14ac:dyDescent="0.35">
      <c r="A42" s="131">
        <v>37</v>
      </c>
      <c r="B42" s="132">
        <v>51000</v>
      </c>
      <c r="C42" s="133">
        <f>D42-B42</f>
        <v>-51000</v>
      </c>
      <c r="D42" s="133">
        <f>J42</f>
        <v>0</v>
      </c>
      <c r="E42" s="133">
        <f t="shared" si="3"/>
        <v>-51000</v>
      </c>
      <c r="F42" s="134">
        <f t="shared" si="0"/>
        <v>-1</v>
      </c>
      <c r="G42" s="135">
        <v>0</v>
      </c>
      <c r="J42" s="241"/>
    </row>
    <row r="45" spans="1:10" x14ac:dyDescent="0.25">
      <c r="A45" s="57"/>
    </row>
    <row r="46" spans="1:10" x14ac:dyDescent="0.25">
      <c r="A46" s="57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2"/>
  <sheetViews>
    <sheetView workbookViewId="0">
      <selection activeCell="A3" sqref="A3"/>
    </sheetView>
  </sheetViews>
  <sheetFormatPr defaultRowHeight="12.5" x14ac:dyDescent="0.25"/>
  <cols>
    <col min="1" max="1" width="5.54296875" style="121" customWidth="1"/>
    <col min="2" max="2" width="12" customWidth="1"/>
    <col min="3" max="3" width="13.1796875" style="54" customWidth="1"/>
    <col min="4" max="5" width="9.54296875" customWidth="1"/>
    <col min="6" max="6" width="11.1796875" customWidth="1"/>
    <col min="7" max="7" width="10" customWidth="1"/>
  </cols>
  <sheetData>
    <row r="1" spans="1:7" ht="13" x14ac:dyDescent="0.25">
      <c r="A1" s="101" t="s">
        <v>32</v>
      </c>
    </row>
    <row r="2" spans="1:7" ht="13" x14ac:dyDescent="0.25">
      <c r="A2" s="101" t="s">
        <v>58</v>
      </c>
    </row>
    <row r="3" spans="1:7" ht="13" x14ac:dyDescent="0.25">
      <c r="A3" s="101"/>
    </row>
    <row r="4" spans="1:7" s="119" customFormat="1" ht="72" customHeight="1" x14ac:dyDescent="0.35">
      <c r="A4" s="122" t="s">
        <v>34</v>
      </c>
      <c r="B4" s="122" t="s">
        <v>59</v>
      </c>
      <c r="C4" s="122" t="s">
        <v>33</v>
      </c>
      <c r="D4" s="122" t="s">
        <v>46</v>
      </c>
      <c r="E4" s="122" t="s">
        <v>35</v>
      </c>
      <c r="F4" s="122" t="s">
        <v>38</v>
      </c>
      <c r="G4" s="120"/>
    </row>
    <row r="5" spans="1:7" ht="14.5" x14ac:dyDescent="0.35">
      <c r="A5" s="123">
        <v>0</v>
      </c>
      <c r="B5" s="125">
        <v>35000</v>
      </c>
      <c r="C5" s="125"/>
      <c r="D5" s="125"/>
      <c r="E5" s="125"/>
      <c r="F5" s="163"/>
    </row>
    <row r="6" spans="1:7" ht="14.5" x14ac:dyDescent="0.35">
      <c r="A6" s="126">
        <v>1</v>
      </c>
      <c r="B6" s="128">
        <v>35750</v>
      </c>
      <c r="C6" s="128"/>
      <c r="D6" s="128"/>
      <c r="E6" s="128">
        <f t="shared" ref="E6:E42" si="0">D6-B5</f>
        <v>-35000</v>
      </c>
      <c r="F6" s="235">
        <f t="shared" ref="F6:F42" si="1">E6/B5</f>
        <v>-1</v>
      </c>
      <c r="G6" s="91"/>
    </row>
    <row r="7" spans="1:7" ht="14.5" x14ac:dyDescent="0.35">
      <c r="A7" s="126">
        <v>2</v>
      </c>
      <c r="B7" s="128">
        <v>36000</v>
      </c>
      <c r="C7" s="128"/>
      <c r="D7" s="128"/>
      <c r="E7" s="128">
        <f t="shared" si="0"/>
        <v>-35750</v>
      </c>
      <c r="F7" s="235">
        <f t="shared" si="1"/>
        <v>-1</v>
      </c>
      <c r="G7" s="91"/>
    </row>
    <row r="8" spans="1:7" ht="14.5" x14ac:dyDescent="0.35">
      <c r="A8" s="126">
        <v>3</v>
      </c>
      <c r="B8" s="128">
        <v>36250</v>
      </c>
      <c r="C8" s="128"/>
      <c r="D8" s="128"/>
      <c r="E8" s="128">
        <f t="shared" si="0"/>
        <v>-36000</v>
      </c>
      <c r="F8" s="235">
        <f t="shared" si="1"/>
        <v>-1</v>
      </c>
      <c r="G8" s="91"/>
    </row>
    <row r="9" spans="1:7" ht="14.5" x14ac:dyDescent="0.35">
      <c r="A9" s="126">
        <v>4</v>
      </c>
      <c r="B9" s="128">
        <v>36750</v>
      </c>
      <c r="C9" s="128"/>
      <c r="D9" s="128"/>
      <c r="E9" s="128">
        <f t="shared" si="0"/>
        <v>-36250</v>
      </c>
      <c r="F9" s="235">
        <f t="shared" si="1"/>
        <v>-1</v>
      </c>
      <c r="G9" s="91"/>
    </row>
    <row r="10" spans="1:7" ht="14.5" x14ac:dyDescent="0.35">
      <c r="A10" s="126">
        <v>5</v>
      </c>
      <c r="B10" s="128">
        <v>37250</v>
      </c>
      <c r="C10" s="128"/>
      <c r="D10" s="128"/>
      <c r="E10" s="128">
        <f t="shared" si="0"/>
        <v>-36750</v>
      </c>
      <c r="F10" s="235">
        <f t="shared" si="1"/>
        <v>-1</v>
      </c>
      <c r="G10" s="91"/>
    </row>
    <row r="11" spans="1:7" ht="14.5" x14ac:dyDescent="0.35">
      <c r="A11" s="126">
        <v>6</v>
      </c>
      <c r="B11" s="128">
        <v>38000</v>
      </c>
      <c r="C11" s="128"/>
      <c r="D11" s="128"/>
      <c r="E11" s="128">
        <f t="shared" si="0"/>
        <v>-37250</v>
      </c>
      <c r="F11" s="235">
        <f t="shared" si="1"/>
        <v>-1</v>
      </c>
      <c r="G11" s="91"/>
    </row>
    <row r="12" spans="1:7" ht="14.5" x14ac:dyDescent="0.35">
      <c r="A12" s="126">
        <v>7</v>
      </c>
      <c r="B12" s="128">
        <v>38500</v>
      </c>
      <c r="C12" s="128"/>
      <c r="D12" s="128"/>
      <c r="E12" s="128">
        <f t="shared" si="0"/>
        <v>-38000</v>
      </c>
      <c r="F12" s="235">
        <f t="shared" si="1"/>
        <v>-1</v>
      </c>
      <c r="G12" s="91"/>
    </row>
    <row r="13" spans="1:7" ht="14.5" x14ac:dyDescent="0.35">
      <c r="A13" s="126">
        <v>8</v>
      </c>
      <c r="B13" s="128">
        <v>39000</v>
      </c>
      <c r="C13" s="128"/>
      <c r="D13" s="128"/>
      <c r="E13" s="128">
        <f t="shared" si="0"/>
        <v>-38500</v>
      </c>
      <c r="F13" s="235">
        <f t="shared" si="1"/>
        <v>-1</v>
      </c>
      <c r="G13" s="91"/>
    </row>
    <row r="14" spans="1:7" ht="14.5" x14ac:dyDescent="0.35">
      <c r="A14" s="126">
        <v>9</v>
      </c>
      <c r="B14" s="128">
        <v>39500</v>
      </c>
      <c r="C14" s="128"/>
      <c r="D14" s="128"/>
      <c r="E14" s="128">
        <f t="shared" si="0"/>
        <v>-39000</v>
      </c>
      <c r="F14" s="235">
        <f t="shared" si="1"/>
        <v>-1</v>
      </c>
      <c r="G14" s="91"/>
    </row>
    <row r="15" spans="1:7" ht="14.5" x14ac:dyDescent="0.35">
      <c r="A15" s="126">
        <v>10</v>
      </c>
      <c r="B15" s="128">
        <v>40250</v>
      </c>
      <c r="C15" s="128"/>
      <c r="D15" s="128"/>
      <c r="E15" s="128">
        <f t="shared" si="0"/>
        <v>-39500</v>
      </c>
      <c r="F15" s="235">
        <f t="shared" si="1"/>
        <v>-1</v>
      </c>
      <c r="G15" s="91"/>
    </row>
    <row r="16" spans="1:7" ht="14.5" x14ac:dyDescent="0.35">
      <c r="A16" s="126">
        <v>11</v>
      </c>
      <c r="B16" s="128">
        <v>41000</v>
      </c>
      <c r="C16" s="128"/>
      <c r="D16" s="128"/>
      <c r="E16" s="128">
        <f t="shared" si="0"/>
        <v>-40250</v>
      </c>
      <c r="F16" s="235">
        <f t="shared" si="1"/>
        <v>-1</v>
      </c>
      <c r="G16" s="91"/>
    </row>
    <row r="17" spans="1:7" ht="14.5" x14ac:dyDescent="0.35">
      <c r="A17" s="126">
        <v>12</v>
      </c>
      <c r="B17" s="128">
        <v>41750</v>
      </c>
      <c r="C17" s="128"/>
      <c r="D17" s="128"/>
      <c r="E17" s="128">
        <f t="shared" si="0"/>
        <v>-41000</v>
      </c>
      <c r="F17" s="235">
        <f t="shared" si="1"/>
        <v>-1</v>
      </c>
      <c r="G17" s="91"/>
    </row>
    <row r="18" spans="1:7" ht="14.5" x14ac:dyDescent="0.35">
      <c r="A18" s="126">
        <v>13</v>
      </c>
      <c r="B18" s="128">
        <v>42500</v>
      </c>
      <c r="C18" s="128"/>
      <c r="D18" s="128"/>
      <c r="E18" s="128">
        <f t="shared" si="0"/>
        <v>-41750</v>
      </c>
      <c r="F18" s="235">
        <f t="shared" si="1"/>
        <v>-1</v>
      </c>
      <c r="G18" s="91"/>
    </row>
    <row r="19" spans="1:7" ht="14.5" x14ac:dyDescent="0.35">
      <c r="A19" s="126">
        <v>14</v>
      </c>
      <c r="B19" s="128">
        <v>43250</v>
      </c>
      <c r="C19" s="128"/>
      <c r="D19" s="128"/>
      <c r="E19" s="128">
        <f t="shared" si="0"/>
        <v>-42500</v>
      </c>
      <c r="F19" s="235">
        <f t="shared" si="1"/>
        <v>-1</v>
      </c>
      <c r="G19" s="91"/>
    </row>
    <row r="20" spans="1:7" ht="14.5" x14ac:dyDescent="0.35">
      <c r="A20" s="126">
        <v>15</v>
      </c>
      <c r="B20" s="128">
        <v>45250</v>
      </c>
      <c r="C20" s="128"/>
      <c r="D20" s="128"/>
      <c r="E20" s="128">
        <f t="shared" si="0"/>
        <v>-43250</v>
      </c>
      <c r="F20" s="235">
        <f t="shared" si="1"/>
        <v>-1</v>
      </c>
      <c r="G20" s="91"/>
    </row>
    <row r="21" spans="1:7" ht="14.5" x14ac:dyDescent="0.35">
      <c r="A21" s="126">
        <v>16</v>
      </c>
      <c r="B21" s="128">
        <v>45250</v>
      </c>
      <c r="C21" s="128"/>
      <c r="D21" s="128"/>
      <c r="E21" s="128">
        <f t="shared" si="0"/>
        <v>-45250</v>
      </c>
      <c r="F21" s="235">
        <f t="shared" si="1"/>
        <v>-1</v>
      </c>
      <c r="G21" s="91"/>
    </row>
    <row r="22" spans="1:7" ht="14.5" x14ac:dyDescent="0.35">
      <c r="A22" s="126">
        <v>17</v>
      </c>
      <c r="B22" s="128">
        <v>45250</v>
      </c>
      <c r="C22" s="128"/>
      <c r="D22" s="128"/>
      <c r="E22" s="128">
        <f t="shared" si="0"/>
        <v>-45250</v>
      </c>
      <c r="F22" s="235">
        <f t="shared" si="1"/>
        <v>-1</v>
      </c>
      <c r="G22" s="91"/>
    </row>
    <row r="23" spans="1:7" ht="14.5" x14ac:dyDescent="0.35">
      <c r="A23" s="126">
        <v>18</v>
      </c>
      <c r="B23" s="128">
        <v>45250</v>
      </c>
      <c r="C23" s="128"/>
      <c r="D23" s="128"/>
      <c r="E23" s="128">
        <f t="shared" si="0"/>
        <v>-45250</v>
      </c>
      <c r="F23" s="235">
        <f t="shared" si="1"/>
        <v>-1</v>
      </c>
      <c r="G23" s="91"/>
    </row>
    <row r="24" spans="1:7" ht="14.5" x14ac:dyDescent="0.35">
      <c r="A24" s="126">
        <v>19</v>
      </c>
      <c r="B24" s="128">
        <v>45250</v>
      </c>
      <c r="C24" s="128"/>
      <c r="D24" s="128"/>
      <c r="E24" s="128">
        <f t="shared" si="0"/>
        <v>-45250</v>
      </c>
      <c r="F24" s="235">
        <f t="shared" si="1"/>
        <v>-1</v>
      </c>
      <c r="G24" s="91"/>
    </row>
    <row r="25" spans="1:7" ht="14.5" x14ac:dyDescent="0.35">
      <c r="A25" s="126">
        <v>20</v>
      </c>
      <c r="B25" s="128">
        <v>48000</v>
      </c>
      <c r="C25" s="128"/>
      <c r="D25" s="128"/>
      <c r="E25" s="128">
        <f t="shared" si="0"/>
        <v>-45250</v>
      </c>
      <c r="F25" s="235">
        <f t="shared" si="1"/>
        <v>-1</v>
      </c>
      <c r="G25" s="91"/>
    </row>
    <row r="26" spans="1:7" ht="14.5" x14ac:dyDescent="0.35">
      <c r="A26" s="126">
        <v>21</v>
      </c>
      <c r="B26" s="128">
        <v>48000</v>
      </c>
      <c r="C26" s="128"/>
      <c r="D26" s="128"/>
      <c r="E26" s="128">
        <f t="shared" si="0"/>
        <v>-48000</v>
      </c>
      <c r="F26" s="235">
        <f t="shared" si="1"/>
        <v>-1</v>
      </c>
      <c r="G26" s="91"/>
    </row>
    <row r="27" spans="1:7" ht="14.5" x14ac:dyDescent="0.35">
      <c r="A27" s="126">
        <v>22</v>
      </c>
      <c r="B27" s="128">
        <v>48000</v>
      </c>
      <c r="C27" s="128"/>
      <c r="D27" s="128"/>
      <c r="E27" s="128">
        <f t="shared" si="0"/>
        <v>-48000</v>
      </c>
      <c r="F27" s="235">
        <f t="shared" si="1"/>
        <v>-1</v>
      </c>
      <c r="G27" s="91"/>
    </row>
    <row r="28" spans="1:7" ht="14.5" x14ac:dyDescent="0.35">
      <c r="A28" s="126">
        <v>23</v>
      </c>
      <c r="B28" s="128">
        <v>48000</v>
      </c>
      <c r="C28" s="128"/>
      <c r="D28" s="128"/>
      <c r="E28" s="128">
        <f t="shared" si="0"/>
        <v>-48000</v>
      </c>
      <c r="F28" s="235">
        <f t="shared" si="1"/>
        <v>-1</v>
      </c>
      <c r="G28" s="91"/>
    </row>
    <row r="29" spans="1:7" ht="14.5" x14ac:dyDescent="0.35">
      <c r="A29" s="126">
        <v>24</v>
      </c>
      <c r="B29" s="128">
        <v>48000</v>
      </c>
      <c r="C29" s="128"/>
      <c r="D29" s="128"/>
      <c r="E29" s="128">
        <f t="shared" si="0"/>
        <v>-48000</v>
      </c>
      <c r="F29" s="235">
        <f t="shared" si="1"/>
        <v>-1</v>
      </c>
      <c r="G29" s="91"/>
    </row>
    <row r="30" spans="1:7" ht="14.5" x14ac:dyDescent="0.35">
      <c r="A30" s="126">
        <v>25</v>
      </c>
      <c r="B30" s="128">
        <v>51000</v>
      </c>
      <c r="C30" s="128">
        <v>0</v>
      </c>
      <c r="D30" s="128"/>
      <c r="E30" s="128">
        <f t="shared" si="0"/>
        <v>-48000</v>
      </c>
      <c r="F30" s="235">
        <f t="shared" si="1"/>
        <v>-1</v>
      </c>
      <c r="G30" s="91"/>
    </row>
    <row r="31" spans="1:7" ht="14.5" x14ac:dyDescent="0.35">
      <c r="A31" s="126">
        <v>26</v>
      </c>
      <c r="B31" s="128">
        <v>51000</v>
      </c>
      <c r="C31" s="128">
        <v>0</v>
      </c>
      <c r="D31" s="128"/>
      <c r="E31" s="128">
        <f t="shared" si="0"/>
        <v>-51000</v>
      </c>
      <c r="F31" s="235">
        <f t="shared" si="1"/>
        <v>-1</v>
      </c>
      <c r="G31" s="91"/>
    </row>
    <row r="32" spans="1:7" ht="14.5" x14ac:dyDescent="0.35">
      <c r="A32" s="126">
        <v>27</v>
      </c>
      <c r="B32" s="128">
        <v>51000</v>
      </c>
      <c r="C32" s="128">
        <v>0</v>
      </c>
      <c r="D32" s="128"/>
      <c r="E32" s="128">
        <f t="shared" si="0"/>
        <v>-51000</v>
      </c>
      <c r="F32" s="235">
        <f t="shared" si="1"/>
        <v>-1</v>
      </c>
      <c r="G32" s="91"/>
    </row>
    <row r="33" spans="1:7" ht="14.5" x14ac:dyDescent="0.35">
      <c r="A33" s="126">
        <v>28</v>
      </c>
      <c r="B33" s="128">
        <v>51000</v>
      </c>
      <c r="C33" s="128">
        <v>0</v>
      </c>
      <c r="D33" s="128"/>
      <c r="E33" s="128">
        <f t="shared" si="0"/>
        <v>-51000</v>
      </c>
      <c r="F33" s="235">
        <f t="shared" si="1"/>
        <v>-1</v>
      </c>
      <c r="G33" s="91"/>
    </row>
    <row r="34" spans="1:7" ht="14.5" x14ac:dyDescent="0.35">
      <c r="A34" s="126">
        <v>29</v>
      </c>
      <c r="B34" s="128">
        <v>51000</v>
      </c>
      <c r="C34" s="128">
        <v>0</v>
      </c>
      <c r="D34" s="128"/>
      <c r="E34" s="128">
        <f t="shared" si="0"/>
        <v>-51000</v>
      </c>
      <c r="F34" s="235">
        <f t="shared" si="1"/>
        <v>-1</v>
      </c>
      <c r="G34" s="91"/>
    </row>
    <row r="35" spans="1:7" ht="14.5" x14ac:dyDescent="0.35">
      <c r="A35" s="126">
        <v>30</v>
      </c>
      <c r="B35" s="128">
        <v>51000</v>
      </c>
      <c r="C35" s="128">
        <v>0</v>
      </c>
      <c r="D35" s="128"/>
      <c r="E35" s="128">
        <f t="shared" si="0"/>
        <v>-51000</v>
      </c>
      <c r="F35" s="235">
        <f t="shared" si="1"/>
        <v>-1</v>
      </c>
      <c r="G35" s="91"/>
    </row>
    <row r="36" spans="1:7" ht="14.5" x14ac:dyDescent="0.35">
      <c r="A36" s="126">
        <v>31</v>
      </c>
      <c r="B36" s="128">
        <v>51000</v>
      </c>
      <c r="C36" s="128">
        <v>0</v>
      </c>
      <c r="D36" s="128"/>
      <c r="E36" s="128">
        <f t="shared" si="0"/>
        <v>-51000</v>
      </c>
      <c r="F36" s="235">
        <f t="shared" si="1"/>
        <v>-1</v>
      </c>
      <c r="G36" s="91"/>
    </row>
    <row r="37" spans="1:7" ht="14.5" x14ac:dyDescent="0.35">
      <c r="A37" s="126">
        <v>32</v>
      </c>
      <c r="B37" s="128">
        <v>51000</v>
      </c>
      <c r="C37" s="128">
        <v>0</v>
      </c>
      <c r="D37" s="128"/>
      <c r="E37" s="128">
        <f t="shared" si="0"/>
        <v>-51000</v>
      </c>
      <c r="F37" s="235">
        <f t="shared" si="1"/>
        <v>-1</v>
      </c>
      <c r="G37" s="91"/>
    </row>
    <row r="38" spans="1:7" ht="14.5" x14ac:dyDescent="0.35">
      <c r="A38" s="126">
        <v>33</v>
      </c>
      <c r="B38" s="128">
        <v>51000</v>
      </c>
      <c r="C38" s="128">
        <v>0</v>
      </c>
      <c r="D38" s="128"/>
      <c r="E38" s="128">
        <f t="shared" si="0"/>
        <v>-51000</v>
      </c>
      <c r="F38" s="235">
        <f t="shared" si="1"/>
        <v>-1</v>
      </c>
      <c r="G38" s="91"/>
    </row>
    <row r="39" spans="1:7" ht="14.5" x14ac:dyDescent="0.35">
      <c r="A39" s="126">
        <v>34</v>
      </c>
      <c r="B39" s="128">
        <v>51000</v>
      </c>
      <c r="C39" s="128">
        <v>0</v>
      </c>
      <c r="D39" s="128"/>
      <c r="E39" s="128">
        <f t="shared" si="0"/>
        <v>-51000</v>
      </c>
      <c r="F39" s="235">
        <f t="shared" si="1"/>
        <v>-1</v>
      </c>
      <c r="G39" s="91"/>
    </row>
    <row r="40" spans="1:7" ht="14.5" x14ac:dyDescent="0.35">
      <c r="A40" s="126">
        <v>35</v>
      </c>
      <c r="B40" s="128">
        <v>51000</v>
      </c>
      <c r="C40" s="128">
        <v>0</v>
      </c>
      <c r="D40" s="128"/>
      <c r="E40" s="128">
        <f t="shared" si="0"/>
        <v>-51000</v>
      </c>
      <c r="F40" s="235">
        <f t="shared" si="1"/>
        <v>-1</v>
      </c>
      <c r="G40" s="91"/>
    </row>
    <row r="41" spans="1:7" ht="14.5" x14ac:dyDescent="0.35">
      <c r="A41" s="126">
        <v>36</v>
      </c>
      <c r="B41" s="128">
        <v>51000</v>
      </c>
      <c r="C41" s="128">
        <v>0</v>
      </c>
      <c r="D41" s="128"/>
      <c r="E41" s="128">
        <f t="shared" si="0"/>
        <v>-51000</v>
      </c>
      <c r="F41" s="235">
        <f t="shared" si="1"/>
        <v>-1</v>
      </c>
      <c r="G41" s="91"/>
    </row>
    <row r="42" spans="1:7" ht="14.5" x14ac:dyDescent="0.35">
      <c r="A42" s="131">
        <v>37</v>
      </c>
      <c r="B42" s="132">
        <v>51000</v>
      </c>
      <c r="C42" s="133">
        <v>0</v>
      </c>
      <c r="D42" s="133"/>
      <c r="E42" s="133">
        <f t="shared" si="0"/>
        <v>-51000</v>
      </c>
      <c r="F42" s="236">
        <f t="shared" si="1"/>
        <v>-1</v>
      </c>
      <c r="G42" s="91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4BC8-DF69-422D-BC66-5C7115A77B90}">
  <dimension ref="A1:F36"/>
  <sheetViews>
    <sheetView workbookViewId="0">
      <selection activeCell="J44" sqref="J44"/>
    </sheetView>
  </sheetViews>
  <sheetFormatPr defaultRowHeight="12.5" x14ac:dyDescent="0.25"/>
  <cols>
    <col min="1" max="1" width="9.1796875" style="325"/>
    <col min="2" max="2" width="9.81640625" style="325" customWidth="1"/>
    <col min="3" max="257" width="9.1796875" style="325"/>
    <col min="258" max="258" width="9.81640625" style="325" customWidth="1"/>
    <col min="259" max="513" width="9.1796875" style="325"/>
    <col min="514" max="514" width="9.81640625" style="325" customWidth="1"/>
    <col min="515" max="769" width="9.1796875" style="325"/>
    <col min="770" max="770" width="9.81640625" style="325" customWidth="1"/>
    <col min="771" max="1025" width="9.1796875" style="325"/>
    <col min="1026" max="1026" width="9.81640625" style="325" customWidth="1"/>
    <col min="1027" max="1281" width="9.1796875" style="325"/>
    <col min="1282" max="1282" width="9.81640625" style="325" customWidth="1"/>
    <col min="1283" max="1537" width="9.1796875" style="325"/>
    <col min="1538" max="1538" width="9.81640625" style="325" customWidth="1"/>
    <col min="1539" max="1793" width="9.1796875" style="325"/>
    <col min="1794" max="1794" width="9.81640625" style="325" customWidth="1"/>
    <col min="1795" max="2049" width="9.1796875" style="325"/>
    <col min="2050" max="2050" width="9.81640625" style="325" customWidth="1"/>
    <col min="2051" max="2305" width="9.1796875" style="325"/>
    <col min="2306" max="2306" width="9.81640625" style="325" customWidth="1"/>
    <col min="2307" max="2561" width="9.1796875" style="325"/>
    <col min="2562" max="2562" width="9.81640625" style="325" customWidth="1"/>
    <col min="2563" max="2817" width="9.1796875" style="325"/>
    <col min="2818" max="2818" width="9.81640625" style="325" customWidth="1"/>
    <col min="2819" max="3073" width="9.1796875" style="325"/>
    <col min="3074" max="3074" width="9.81640625" style="325" customWidth="1"/>
    <col min="3075" max="3329" width="9.1796875" style="325"/>
    <col min="3330" max="3330" width="9.81640625" style="325" customWidth="1"/>
    <col min="3331" max="3585" width="9.1796875" style="325"/>
    <col min="3586" max="3586" width="9.81640625" style="325" customWidth="1"/>
    <col min="3587" max="3841" width="9.1796875" style="325"/>
    <col min="3842" max="3842" width="9.81640625" style="325" customWidth="1"/>
    <col min="3843" max="4097" width="9.1796875" style="325"/>
    <col min="4098" max="4098" width="9.81640625" style="325" customWidth="1"/>
    <col min="4099" max="4353" width="9.1796875" style="325"/>
    <col min="4354" max="4354" width="9.81640625" style="325" customWidth="1"/>
    <col min="4355" max="4609" width="9.1796875" style="325"/>
    <col min="4610" max="4610" width="9.81640625" style="325" customWidth="1"/>
    <col min="4611" max="4865" width="9.1796875" style="325"/>
    <col min="4866" max="4866" width="9.81640625" style="325" customWidth="1"/>
    <col min="4867" max="5121" width="9.1796875" style="325"/>
    <col min="5122" max="5122" width="9.81640625" style="325" customWidth="1"/>
    <col min="5123" max="5377" width="9.1796875" style="325"/>
    <col min="5378" max="5378" width="9.81640625" style="325" customWidth="1"/>
    <col min="5379" max="5633" width="9.1796875" style="325"/>
    <col min="5634" max="5634" width="9.81640625" style="325" customWidth="1"/>
    <col min="5635" max="5889" width="9.1796875" style="325"/>
    <col min="5890" max="5890" width="9.81640625" style="325" customWidth="1"/>
    <col min="5891" max="6145" width="9.1796875" style="325"/>
    <col min="6146" max="6146" width="9.81640625" style="325" customWidth="1"/>
    <col min="6147" max="6401" width="9.1796875" style="325"/>
    <col min="6402" max="6402" width="9.81640625" style="325" customWidth="1"/>
    <col min="6403" max="6657" width="9.1796875" style="325"/>
    <col min="6658" max="6658" width="9.81640625" style="325" customWidth="1"/>
    <col min="6659" max="6913" width="9.1796875" style="325"/>
    <col min="6914" max="6914" width="9.81640625" style="325" customWidth="1"/>
    <col min="6915" max="7169" width="9.1796875" style="325"/>
    <col min="7170" max="7170" width="9.81640625" style="325" customWidth="1"/>
    <col min="7171" max="7425" width="9.1796875" style="325"/>
    <col min="7426" max="7426" width="9.81640625" style="325" customWidth="1"/>
    <col min="7427" max="7681" width="9.1796875" style="325"/>
    <col min="7682" max="7682" width="9.81640625" style="325" customWidth="1"/>
    <col min="7683" max="7937" width="9.1796875" style="325"/>
    <col min="7938" max="7938" width="9.81640625" style="325" customWidth="1"/>
    <col min="7939" max="8193" width="9.1796875" style="325"/>
    <col min="8194" max="8194" width="9.81640625" style="325" customWidth="1"/>
    <col min="8195" max="8449" width="9.1796875" style="325"/>
    <col min="8450" max="8450" width="9.81640625" style="325" customWidth="1"/>
    <col min="8451" max="8705" width="9.1796875" style="325"/>
    <col min="8706" max="8706" width="9.81640625" style="325" customWidth="1"/>
    <col min="8707" max="8961" width="9.1796875" style="325"/>
    <col min="8962" max="8962" width="9.81640625" style="325" customWidth="1"/>
    <col min="8963" max="9217" width="9.1796875" style="325"/>
    <col min="9218" max="9218" width="9.81640625" style="325" customWidth="1"/>
    <col min="9219" max="9473" width="9.1796875" style="325"/>
    <col min="9474" max="9474" width="9.81640625" style="325" customWidth="1"/>
    <col min="9475" max="9729" width="9.1796875" style="325"/>
    <col min="9730" max="9730" width="9.81640625" style="325" customWidth="1"/>
    <col min="9731" max="9985" width="9.1796875" style="325"/>
    <col min="9986" max="9986" width="9.81640625" style="325" customWidth="1"/>
    <col min="9987" max="10241" width="9.1796875" style="325"/>
    <col min="10242" max="10242" width="9.81640625" style="325" customWidth="1"/>
    <col min="10243" max="10497" width="9.1796875" style="325"/>
    <col min="10498" max="10498" width="9.81640625" style="325" customWidth="1"/>
    <col min="10499" max="10753" width="9.1796875" style="325"/>
    <col min="10754" max="10754" width="9.81640625" style="325" customWidth="1"/>
    <col min="10755" max="11009" width="9.1796875" style="325"/>
    <col min="11010" max="11010" width="9.81640625" style="325" customWidth="1"/>
    <col min="11011" max="11265" width="9.1796875" style="325"/>
    <col min="11266" max="11266" width="9.81640625" style="325" customWidth="1"/>
    <col min="11267" max="11521" width="9.1796875" style="325"/>
    <col min="11522" max="11522" width="9.81640625" style="325" customWidth="1"/>
    <col min="11523" max="11777" width="9.1796875" style="325"/>
    <col min="11778" max="11778" width="9.81640625" style="325" customWidth="1"/>
    <col min="11779" max="12033" width="9.1796875" style="325"/>
    <col min="12034" max="12034" width="9.81640625" style="325" customWidth="1"/>
    <col min="12035" max="12289" width="9.1796875" style="325"/>
    <col min="12290" max="12290" width="9.81640625" style="325" customWidth="1"/>
    <col min="12291" max="12545" width="9.1796875" style="325"/>
    <col min="12546" max="12546" width="9.81640625" style="325" customWidth="1"/>
    <col min="12547" max="12801" width="9.1796875" style="325"/>
    <col min="12802" max="12802" width="9.81640625" style="325" customWidth="1"/>
    <col min="12803" max="13057" width="9.1796875" style="325"/>
    <col min="13058" max="13058" width="9.81640625" style="325" customWidth="1"/>
    <col min="13059" max="13313" width="9.1796875" style="325"/>
    <col min="13314" max="13314" width="9.81640625" style="325" customWidth="1"/>
    <col min="13315" max="13569" width="9.1796875" style="325"/>
    <col min="13570" max="13570" width="9.81640625" style="325" customWidth="1"/>
    <col min="13571" max="13825" width="9.1796875" style="325"/>
    <col min="13826" max="13826" width="9.81640625" style="325" customWidth="1"/>
    <col min="13827" max="14081" width="9.1796875" style="325"/>
    <col min="14082" max="14082" width="9.81640625" style="325" customWidth="1"/>
    <col min="14083" max="14337" width="9.1796875" style="325"/>
    <col min="14338" max="14338" width="9.81640625" style="325" customWidth="1"/>
    <col min="14339" max="14593" width="9.1796875" style="325"/>
    <col min="14594" max="14594" width="9.81640625" style="325" customWidth="1"/>
    <col min="14595" max="14849" width="9.1796875" style="325"/>
    <col min="14850" max="14850" width="9.81640625" style="325" customWidth="1"/>
    <col min="14851" max="15105" width="9.1796875" style="325"/>
    <col min="15106" max="15106" width="9.81640625" style="325" customWidth="1"/>
    <col min="15107" max="15361" width="9.1796875" style="325"/>
    <col min="15362" max="15362" width="9.81640625" style="325" customWidth="1"/>
    <col min="15363" max="15617" width="9.1796875" style="325"/>
    <col min="15618" max="15618" width="9.81640625" style="325" customWidth="1"/>
    <col min="15619" max="15873" width="9.1796875" style="325"/>
    <col min="15874" max="15874" width="9.81640625" style="325" customWidth="1"/>
    <col min="15875" max="16129" width="9.1796875" style="325"/>
    <col min="16130" max="16130" width="9.81640625" style="325" customWidth="1"/>
    <col min="16131" max="16384" width="9.1796875" style="325"/>
  </cols>
  <sheetData>
    <row r="1" spans="1:6" ht="13" x14ac:dyDescent="0.25">
      <c r="A1" s="327" t="s">
        <v>253</v>
      </c>
    </row>
    <row r="2" spans="1:6" ht="13" x14ac:dyDescent="0.25">
      <c r="A2" s="327"/>
    </row>
    <row r="3" spans="1:6" ht="13" x14ac:dyDescent="0.3">
      <c r="A3" s="328" t="s">
        <v>198</v>
      </c>
      <c r="C3" s="327"/>
    </row>
    <row r="4" spans="1:6" x14ac:dyDescent="0.25">
      <c r="A4" s="329"/>
    </row>
    <row r="5" spans="1:6" ht="72.5" x14ac:dyDescent="0.35">
      <c r="A5" s="122" t="s">
        <v>34</v>
      </c>
      <c r="B5" s="299" t="s">
        <v>251</v>
      </c>
      <c r="C5" s="122" t="s">
        <v>33</v>
      </c>
      <c r="D5" s="122" t="s">
        <v>252</v>
      </c>
      <c r="E5" s="299" t="s">
        <v>82</v>
      </c>
      <c r="F5" s="299" t="s">
        <v>38</v>
      </c>
    </row>
    <row r="6" spans="1:6" ht="14.5" x14ac:dyDescent="0.35">
      <c r="A6" s="123">
        <v>0</v>
      </c>
      <c r="B6" s="304">
        <v>35000</v>
      </c>
      <c r="C6" s="303">
        <f t="shared" ref="C6:C36" si="0">D6-B6</f>
        <v>90</v>
      </c>
      <c r="D6" s="464">
        <v>35090</v>
      </c>
      <c r="E6" s="465"/>
      <c r="F6" s="464"/>
    </row>
    <row r="7" spans="1:6" ht="14.5" x14ac:dyDescent="0.35">
      <c r="A7" s="126">
        <v>1</v>
      </c>
      <c r="B7" s="305">
        <v>36000</v>
      </c>
      <c r="C7" s="302">
        <f t="shared" si="0"/>
        <v>90</v>
      </c>
      <c r="D7" s="130">
        <v>36090</v>
      </c>
      <c r="E7" s="466">
        <f t="shared" ref="E7:E36" si="1">D7-B6</f>
        <v>1090</v>
      </c>
      <c r="F7" s="467">
        <f t="shared" ref="F7:F36" si="2">E7/B6</f>
        <v>3.1142857142857142E-2</v>
      </c>
    </row>
    <row r="8" spans="1:6" ht="14.5" x14ac:dyDescent="0.35">
      <c r="A8" s="126">
        <v>2</v>
      </c>
      <c r="B8" s="305">
        <v>37000</v>
      </c>
      <c r="C8" s="302">
        <f t="shared" si="0"/>
        <v>90</v>
      </c>
      <c r="D8" s="130">
        <v>37090</v>
      </c>
      <c r="E8" s="466">
        <f t="shared" si="1"/>
        <v>1090</v>
      </c>
      <c r="F8" s="467">
        <f t="shared" si="2"/>
        <v>3.0277777777777778E-2</v>
      </c>
    </row>
    <row r="9" spans="1:6" ht="14.5" x14ac:dyDescent="0.35">
      <c r="A9" s="126">
        <v>3</v>
      </c>
      <c r="B9" s="305">
        <v>38000</v>
      </c>
      <c r="C9" s="302">
        <f t="shared" si="0"/>
        <v>100</v>
      </c>
      <c r="D9" s="130">
        <v>38100</v>
      </c>
      <c r="E9" s="466">
        <f t="shared" si="1"/>
        <v>1100</v>
      </c>
      <c r="F9" s="467">
        <f t="shared" si="2"/>
        <v>2.9729729729729731E-2</v>
      </c>
    </row>
    <row r="10" spans="1:6" ht="14.5" x14ac:dyDescent="0.35">
      <c r="A10" s="126">
        <v>4</v>
      </c>
      <c r="B10" s="305">
        <v>39000</v>
      </c>
      <c r="C10" s="302">
        <f t="shared" si="0"/>
        <v>100</v>
      </c>
      <c r="D10" s="130">
        <v>39100</v>
      </c>
      <c r="E10" s="466">
        <f t="shared" si="1"/>
        <v>1100</v>
      </c>
      <c r="F10" s="467">
        <f t="shared" si="2"/>
        <v>2.8947368421052631E-2</v>
      </c>
    </row>
    <row r="11" spans="1:6" ht="14.5" x14ac:dyDescent="0.35">
      <c r="A11" s="126">
        <v>5</v>
      </c>
      <c r="B11" s="305">
        <v>40000</v>
      </c>
      <c r="C11" s="302">
        <f t="shared" si="0"/>
        <v>100</v>
      </c>
      <c r="D11" s="130">
        <v>40100</v>
      </c>
      <c r="E11" s="466">
        <f t="shared" si="1"/>
        <v>1100</v>
      </c>
      <c r="F11" s="467">
        <f t="shared" si="2"/>
        <v>2.8205128205128206E-2</v>
      </c>
    </row>
    <row r="12" spans="1:6" ht="14.5" x14ac:dyDescent="0.35">
      <c r="A12" s="126">
        <v>6</v>
      </c>
      <c r="B12" s="305">
        <v>41000</v>
      </c>
      <c r="C12" s="302">
        <f t="shared" si="0"/>
        <v>100</v>
      </c>
      <c r="D12" s="130">
        <v>41100</v>
      </c>
      <c r="E12" s="466">
        <f t="shared" si="1"/>
        <v>1100</v>
      </c>
      <c r="F12" s="467">
        <f t="shared" si="2"/>
        <v>2.75E-2</v>
      </c>
    </row>
    <row r="13" spans="1:6" ht="14.5" x14ac:dyDescent="0.35">
      <c r="A13" s="126">
        <v>7</v>
      </c>
      <c r="B13" s="305">
        <v>42000</v>
      </c>
      <c r="C13" s="302">
        <f t="shared" si="0"/>
        <v>110</v>
      </c>
      <c r="D13" s="130">
        <v>42110</v>
      </c>
      <c r="E13" s="466">
        <f t="shared" si="1"/>
        <v>1110</v>
      </c>
      <c r="F13" s="467">
        <f t="shared" si="2"/>
        <v>2.7073170731707317E-2</v>
      </c>
    </row>
    <row r="14" spans="1:6" ht="14.5" x14ac:dyDescent="0.35">
      <c r="A14" s="126">
        <v>8</v>
      </c>
      <c r="B14" s="305">
        <v>43000</v>
      </c>
      <c r="C14" s="302">
        <f t="shared" si="0"/>
        <v>110</v>
      </c>
      <c r="D14" s="130">
        <v>43110</v>
      </c>
      <c r="E14" s="466">
        <f t="shared" si="1"/>
        <v>1110</v>
      </c>
      <c r="F14" s="467">
        <f t="shared" si="2"/>
        <v>2.642857142857143E-2</v>
      </c>
    </row>
    <row r="15" spans="1:6" ht="14.5" x14ac:dyDescent="0.35">
      <c r="A15" s="126">
        <v>9</v>
      </c>
      <c r="B15" s="305">
        <v>44000</v>
      </c>
      <c r="C15" s="302">
        <f t="shared" si="0"/>
        <v>110</v>
      </c>
      <c r="D15" s="130">
        <v>44110</v>
      </c>
      <c r="E15" s="466">
        <f t="shared" si="1"/>
        <v>1110</v>
      </c>
      <c r="F15" s="467">
        <f t="shared" si="2"/>
        <v>2.5813953488372093E-2</v>
      </c>
    </row>
    <row r="16" spans="1:6" ht="14.5" x14ac:dyDescent="0.35">
      <c r="A16" s="126">
        <v>10</v>
      </c>
      <c r="B16" s="305">
        <v>45000</v>
      </c>
      <c r="C16" s="302">
        <f t="shared" si="0"/>
        <v>110</v>
      </c>
      <c r="D16" s="130">
        <v>45110</v>
      </c>
      <c r="E16" s="466">
        <f t="shared" si="1"/>
        <v>1110</v>
      </c>
      <c r="F16" s="467">
        <f t="shared" si="2"/>
        <v>2.5227272727272727E-2</v>
      </c>
    </row>
    <row r="17" spans="1:6" ht="14.5" x14ac:dyDescent="0.35">
      <c r="A17" s="126">
        <v>11</v>
      </c>
      <c r="B17" s="305">
        <v>46000</v>
      </c>
      <c r="C17" s="302">
        <f t="shared" si="0"/>
        <v>120</v>
      </c>
      <c r="D17" s="130">
        <v>46120</v>
      </c>
      <c r="E17" s="466">
        <f t="shared" si="1"/>
        <v>1120</v>
      </c>
      <c r="F17" s="467">
        <f t="shared" si="2"/>
        <v>2.4888888888888887E-2</v>
      </c>
    </row>
    <row r="18" spans="1:6" ht="14.5" x14ac:dyDescent="0.35">
      <c r="A18" s="126">
        <v>12</v>
      </c>
      <c r="B18" s="305">
        <v>47000</v>
      </c>
      <c r="C18" s="302">
        <f t="shared" si="0"/>
        <v>120</v>
      </c>
      <c r="D18" s="130">
        <v>47120</v>
      </c>
      <c r="E18" s="466">
        <f t="shared" si="1"/>
        <v>1120</v>
      </c>
      <c r="F18" s="467">
        <f t="shared" si="2"/>
        <v>2.4347826086956521E-2</v>
      </c>
    </row>
    <row r="19" spans="1:6" ht="14.5" x14ac:dyDescent="0.35">
      <c r="A19" s="126">
        <v>13</v>
      </c>
      <c r="B19" s="305">
        <v>48000</v>
      </c>
      <c r="C19" s="302">
        <f t="shared" si="0"/>
        <v>120</v>
      </c>
      <c r="D19" s="130">
        <v>48120</v>
      </c>
      <c r="E19" s="466">
        <f t="shared" si="1"/>
        <v>1120</v>
      </c>
      <c r="F19" s="467">
        <f t="shared" si="2"/>
        <v>2.3829787234042554E-2</v>
      </c>
    </row>
    <row r="20" spans="1:6" ht="14.5" x14ac:dyDescent="0.35">
      <c r="A20" s="126">
        <v>14</v>
      </c>
      <c r="B20" s="305">
        <v>49000</v>
      </c>
      <c r="C20" s="302">
        <f t="shared" si="0"/>
        <v>120</v>
      </c>
      <c r="D20" s="130">
        <v>49120</v>
      </c>
      <c r="E20" s="466">
        <f t="shared" si="1"/>
        <v>1120</v>
      </c>
      <c r="F20" s="467">
        <f t="shared" si="2"/>
        <v>2.3333333333333334E-2</v>
      </c>
    </row>
    <row r="21" spans="1:6" ht="14.5" x14ac:dyDescent="0.35">
      <c r="A21" s="126">
        <v>15</v>
      </c>
      <c r="B21" s="305">
        <v>50000</v>
      </c>
      <c r="C21" s="302">
        <f t="shared" si="0"/>
        <v>130</v>
      </c>
      <c r="D21" s="130">
        <v>50130</v>
      </c>
      <c r="E21" s="466">
        <f t="shared" si="1"/>
        <v>1130</v>
      </c>
      <c r="F21" s="467">
        <f t="shared" si="2"/>
        <v>2.3061224489795917E-2</v>
      </c>
    </row>
    <row r="22" spans="1:6" ht="14.5" x14ac:dyDescent="0.35">
      <c r="A22" s="126">
        <v>16</v>
      </c>
      <c r="B22" s="305">
        <v>50000</v>
      </c>
      <c r="C22" s="302">
        <f t="shared" si="0"/>
        <v>130</v>
      </c>
      <c r="D22" s="130">
        <v>50130</v>
      </c>
      <c r="E22" s="466">
        <f t="shared" si="1"/>
        <v>130</v>
      </c>
      <c r="F22" s="467">
        <f t="shared" si="2"/>
        <v>2.5999999999999999E-3</v>
      </c>
    </row>
    <row r="23" spans="1:6" ht="14.5" x14ac:dyDescent="0.35">
      <c r="A23" s="126">
        <v>17</v>
      </c>
      <c r="B23" s="305">
        <v>50000</v>
      </c>
      <c r="C23" s="302">
        <f t="shared" si="0"/>
        <v>130</v>
      </c>
      <c r="D23" s="130">
        <v>50130</v>
      </c>
      <c r="E23" s="466">
        <f t="shared" si="1"/>
        <v>130</v>
      </c>
      <c r="F23" s="467">
        <f t="shared" si="2"/>
        <v>2.5999999999999999E-3</v>
      </c>
    </row>
    <row r="24" spans="1:6" ht="14.5" x14ac:dyDescent="0.35">
      <c r="A24" s="126">
        <v>18</v>
      </c>
      <c r="B24" s="305">
        <v>50000</v>
      </c>
      <c r="C24" s="302">
        <f t="shared" si="0"/>
        <v>130</v>
      </c>
      <c r="D24" s="130">
        <v>50130</v>
      </c>
      <c r="E24" s="466">
        <f t="shared" si="1"/>
        <v>130</v>
      </c>
      <c r="F24" s="467">
        <f t="shared" si="2"/>
        <v>2.5999999999999999E-3</v>
      </c>
    </row>
    <row r="25" spans="1:6" ht="14.5" x14ac:dyDescent="0.35">
      <c r="A25" s="126">
        <v>19</v>
      </c>
      <c r="B25" s="305">
        <v>50000</v>
      </c>
      <c r="C25" s="302">
        <f t="shared" si="0"/>
        <v>130</v>
      </c>
      <c r="D25" s="130">
        <v>50130</v>
      </c>
      <c r="E25" s="466">
        <f t="shared" si="1"/>
        <v>130</v>
      </c>
      <c r="F25" s="467">
        <f t="shared" si="2"/>
        <v>2.5999999999999999E-3</v>
      </c>
    </row>
    <row r="26" spans="1:6" ht="14.5" x14ac:dyDescent="0.35">
      <c r="A26" s="126">
        <v>20</v>
      </c>
      <c r="B26" s="305">
        <v>50000</v>
      </c>
      <c r="C26" s="302">
        <f t="shared" si="0"/>
        <v>130</v>
      </c>
      <c r="D26" s="130">
        <v>50130</v>
      </c>
      <c r="E26" s="466">
        <f t="shared" si="1"/>
        <v>130</v>
      </c>
      <c r="F26" s="467">
        <f t="shared" si="2"/>
        <v>2.5999999999999999E-3</v>
      </c>
    </row>
    <row r="27" spans="1:6" ht="14.5" x14ac:dyDescent="0.35">
      <c r="A27" s="126">
        <v>21</v>
      </c>
      <c r="B27" s="305">
        <v>50000</v>
      </c>
      <c r="C27" s="302">
        <f t="shared" si="0"/>
        <v>130</v>
      </c>
      <c r="D27" s="130">
        <v>50130</v>
      </c>
      <c r="E27" s="466">
        <f t="shared" si="1"/>
        <v>130</v>
      </c>
      <c r="F27" s="467">
        <f t="shared" si="2"/>
        <v>2.5999999999999999E-3</v>
      </c>
    </row>
    <row r="28" spans="1:6" ht="14.5" x14ac:dyDescent="0.35">
      <c r="A28" s="126">
        <v>22</v>
      </c>
      <c r="B28" s="305">
        <v>50000</v>
      </c>
      <c r="C28" s="302">
        <f t="shared" si="0"/>
        <v>130</v>
      </c>
      <c r="D28" s="130">
        <v>50130</v>
      </c>
      <c r="E28" s="466">
        <f t="shared" si="1"/>
        <v>130</v>
      </c>
      <c r="F28" s="467">
        <f t="shared" si="2"/>
        <v>2.5999999999999999E-3</v>
      </c>
    </row>
    <row r="29" spans="1:6" ht="14.5" x14ac:dyDescent="0.35">
      <c r="A29" s="126">
        <v>23</v>
      </c>
      <c r="B29" s="305">
        <v>50000</v>
      </c>
      <c r="C29" s="302">
        <f t="shared" si="0"/>
        <v>130</v>
      </c>
      <c r="D29" s="130">
        <v>50130</v>
      </c>
      <c r="E29" s="466">
        <f t="shared" si="1"/>
        <v>130</v>
      </c>
      <c r="F29" s="467">
        <f t="shared" si="2"/>
        <v>2.5999999999999999E-3</v>
      </c>
    </row>
    <row r="30" spans="1:6" ht="14.5" x14ac:dyDescent="0.35">
      <c r="A30" s="126">
        <v>24</v>
      </c>
      <c r="B30" s="305">
        <v>50000</v>
      </c>
      <c r="C30" s="302">
        <f t="shared" si="0"/>
        <v>130</v>
      </c>
      <c r="D30" s="130">
        <v>50130</v>
      </c>
      <c r="E30" s="466">
        <f t="shared" si="1"/>
        <v>130</v>
      </c>
      <c r="F30" s="467">
        <f t="shared" si="2"/>
        <v>2.5999999999999999E-3</v>
      </c>
    </row>
    <row r="31" spans="1:6" ht="14.5" x14ac:dyDescent="0.35">
      <c r="A31" s="126">
        <v>25</v>
      </c>
      <c r="B31" s="305">
        <v>52000</v>
      </c>
      <c r="C31" s="302">
        <f t="shared" si="0"/>
        <v>130</v>
      </c>
      <c r="D31" s="130">
        <v>52130</v>
      </c>
      <c r="E31" s="466">
        <f t="shared" si="1"/>
        <v>2130</v>
      </c>
      <c r="F31" s="467">
        <f t="shared" si="2"/>
        <v>4.2599999999999999E-2</v>
      </c>
    </row>
    <row r="32" spans="1:6" ht="14.5" x14ac:dyDescent="0.35">
      <c r="A32" s="126">
        <v>26</v>
      </c>
      <c r="B32" s="305">
        <v>52000</v>
      </c>
      <c r="C32" s="302">
        <f t="shared" si="0"/>
        <v>130</v>
      </c>
      <c r="D32" s="130">
        <v>52130</v>
      </c>
      <c r="E32" s="466">
        <f t="shared" si="1"/>
        <v>130</v>
      </c>
      <c r="F32" s="467">
        <f t="shared" si="2"/>
        <v>2.5000000000000001E-3</v>
      </c>
    </row>
    <row r="33" spans="1:6" ht="14.5" x14ac:dyDescent="0.35">
      <c r="A33" s="126">
        <v>27</v>
      </c>
      <c r="B33" s="305">
        <v>52000</v>
      </c>
      <c r="C33" s="302">
        <f t="shared" si="0"/>
        <v>130</v>
      </c>
      <c r="D33" s="130">
        <v>52130</v>
      </c>
      <c r="E33" s="466">
        <f t="shared" si="1"/>
        <v>130</v>
      </c>
      <c r="F33" s="467">
        <f t="shared" si="2"/>
        <v>2.5000000000000001E-3</v>
      </c>
    </row>
    <row r="34" spans="1:6" ht="14.5" x14ac:dyDescent="0.35">
      <c r="A34" s="126">
        <v>28</v>
      </c>
      <c r="B34" s="305">
        <v>52000</v>
      </c>
      <c r="C34" s="302">
        <f t="shared" si="0"/>
        <v>130</v>
      </c>
      <c r="D34" s="130">
        <v>52130</v>
      </c>
      <c r="E34" s="466">
        <f t="shared" si="1"/>
        <v>130</v>
      </c>
      <c r="F34" s="467">
        <f t="shared" si="2"/>
        <v>2.5000000000000001E-3</v>
      </c>
    </row>
    <row r="35" spans="1:6" ht="14.5" x14ac:dyDescent="0.35">
      <c r="A35" s="126">
        <v>29</v>
      </c>
      <c r="B35" s="305">
        <v>52000</v>
      </c>
      <c r="C35" s="302">
        <f t="shared" si="0"/>
        <v>130</v>
      </c>
      <c r="D35" s="130">
        <v>52130</v>
      </c>
      <c r="E35" s="466">
        <f t="shared" si="1"/>
        <v>130</v>
      </c>
      <c r="F35" s="467">
        <f t="shared" si="2"/>
        <v>2.5000000000000001E-3</v>
      </c>
    </row>
    <row r="36" spans="1:6" ht="14.5" x14ac:dyDescent="0.35">
      <c r="A36" s="126">
        <v>30</v>
      </c>
      <c r="B36" s="306">
        <v>52000</v>
      </c>
      <c r="C36" s="307">
        <f t="shared" si="0"/>
        <v>130</v>
      </c>
      <c r="D36" s="135">
        <v>52130</v>
      </c>
      <c r="E36" s="468">
        <f t="shared" si="1"/>
        <v>130</v>
      </c>
      <c r="F36" s="469">
        <f t="shared" si="2"/>
        <v>2.5000000000000001E-3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16DB-8C70-46E9-9822-75CED5A152FC}">
  <dimension ref="A1:K30"/>
  <sheetViews>
    <sheetView workbookViewId="0">
      <selection activeCell="K31" sqref="K31"/>
    </sheetView>
  </sheetViews>
  <sheetFormatPr defaultRowHeight="12.5" x14ac:dyDescent="0.25"/>
  <cols>
    <col min="4" max="4" width="9.7265625" bestFit="1" customWidth="1"/>
    <col min="6" max="6" width="9.7265625" bestFit="1" customWidth="1"/>
    <col min="11" max="11" width="9.7265625" bestFit="1" customWidth="1"/>
  </cols>
  <sheetData>
    <row r="1" spans="1:11" s="325" customFormat="1" ht="13" x14ac:dyDescent="0.3">
      <c r="A1" s="328" t="s">
        <v>255</v>
      </c>
    </row>
    <row r="4" spans="1:11" ht="26" x14ac:dyDescent="0.25">
      <c r="A4" s="470" t="s">
        <v>254</v>
      </c>
      <c r="B4" s="325"/>
      <c r="C4" s="339" t="s">
        <v>91</v>
      </c>
      <c r="D4" s="339" t="s">
        <v>92</v>
      </c>
      <c r="E4" s="336" t="s">
        <v>93</v>
      </c>
      <c r="F4" s="340" t="s">
        <v>94</v>
      </c>
      <c r="G4" s="325"/>
    </row>
    <row r="5" spans="1:11" ht="13" x14ac:dyDescent="0.3">
      <c r="A5" s="325"/>
      <c r="B5" s="325"/>
      <c r="C5" s="341" t="s">
        <v>99</v>
      </c>
      <c r="D5" s="385">
        <v>68125</v>
      </c>
      <c r="E5" s="385">
        <v>74938</v>
      </c>
      <c r="F5" s="385">
        <v>81750</v>
      </c>
      <c r="G5" s="325"/>
    </row>
    <row r="6" spans="1:11" ht="13" x14ac:dyDescent="0.3">
      <c r="A6" s="325"/>
      <c r="B6" s="325"/>
      <c r="C6" s="341" t="s">
        <v>100</v>
      </c>
      <c r="D6" s="385">
        <v>71531</v>
      </c>
      <c r="E6" s="385">
        <v>78684</v>
      </c>
      <c r="F6" s="385">
        <v>85837</v>
      </c>
      <c r="G6" s="325"/>
    </row>
    <row r="7" spans="1:11" ht="13" x14ac:dyDescent="0.3">
      <c r="A7" s="325"/>
      <c r="B7" s="325"/>
      <c r="C7" s="341" t="s">
        <v>95</v>
      </c>
      <c r="D7" s="385">
        <v>74938</v>
      </c>
      <c r="E7" s="385">
        <v>82432</v>
      </c>
      <c r="F7" s="385">
        <v>89926</v>
      </c>
      <c r="G7" s="325"/>
    </row>
    <row r="8" spans="1:11" ht="13" x14ac:dyDescent="0.3">
      <c r="A8" s="325"/>
      <c r="B8" s="325"/>
      <c r="C8" s="341" t="s">
        <v>96</v>
      </c>
      <c r="D8" s="385">
        <v>78344</v>
      </c>
      <c r="E8" s="385">
        <v>86178</v>
      </c>
      <c r="F8" s="385">
        <v>94013</v>
      </c>
      <c r="G8" s="325"/>
    </row>
    <row r="9" spans="1:11" ht="13" x14ac:dyDescent="0.3">
      <c r="A9" s="325"/>
      <c r="B9" s="325"/>
      <c r="C9" s="341" t="s">
        <v>97</v>
      </c>
      <c r="D9" s="385">
        <v>81750</v>
      </c>
      <c r="E9" s="385">
        <v>89925</v>
      </c>
      <c r="F9" s="385">
        <v>98100</v>
      </c>
      <c r="G9" s="325"/>
    </row>
    <row r="10" spans="1:11" ht="13" x14ac:dyDescent="0.3">
      <c r="A10" s="325"/>
      <c r="B10" s="325"/>
      <c r="C10" s="341" t="s">
        <v>98</v>
      </c>
      <c r="D10" s="385">
        <v>85156</v>
      </c>
      <c r="E10" s="385">
        <v>93672</v>
      </c>
      <c r="F10" s="385">
        <v>102187</v>
      </c>
      <c r="G10" s="325"/>
    </row>
    <row r="11" spans="1:11" x14ac:dyDescent="0.25">
      <c r="A11" s="325"/>
      <c r="B11" s="325"/>
      <c r="C11" s="325"/>
      <c r="D11" s="325"/>
      <c r="E11" s="325"/>
      <c r="F11" s="325"/>
      <c r="G11" s="325"/>
    </row>
    <row r="13" spans="1:11" ht="13" x14ac:dyDescent="0.3">
      <c r="C13" s="471" t="s">
        <v>257</v>
      </c>
      <c r="H13" s="57" t="s">
        <v>256</v>
      </c>
    </row>
    <row r="14" spans="1:11" ht="26" x14ac:dyDescent="0.3">
      <c r="A14" s="328" t="s">
        <v>106</v>
      </c>
      <c r="C14" s="339" t="s">
        <v>91</v>
      </c>
      <c r="D14" s="339" t="s">
        <v>92</v>
      </c>
      <c r="E14" s="336" t="s">
        <v>93</v>
      </c>
      <c r="F14" s="340" t="s">
        <v>94</v>
      </c>
      <c r="H14" s="339" t="s">
        <v>91</v>
      </c>
      <c r="I14" s="339" t="s">
        <v>92</v>
      </c>
      <c r="J14" s="336" t="s">
        <v>93</v>
      </c>
      <c r="K14" s="340" t="s">
        <v>94</v>
      </c>
    </row>
    <row r="15" spans="1:11" ht="13" x14ac:dyDescent="0.3">
      <c r="C15" s="341" t="s">
        <v>99</v>
      </c>
      <c r="D15" s="385">
        <v>69147</v>
      </c>
      <c r="E15" s="385">
        <v>76062</v>
      </c>
      <c r="F15" s="385">
        <v>82976</v>
      </c>
      <c r="H15" s="341" t="s">
        <v>99</v>
      </c>
      <c r="I15" s="385">
        <v>70184</v>
      </c>
      <c r="J15" s="385">
        <v>77202</v>
      </c>
      <c r="K15" s="385">
        <v>84221</v>
      </c>
    </row>
    <row r="16" spans="1:11" ht="13" x14ac:dyDescent="0.3">
      <c r="C16" s="341" t="s">
        <v>100</v>
      </c>
      <c r="D16" s="385">
        <v>72604</v>
      </c>
      <c r="E16" s="385">
        <v>79864</v>
      </c>
      <c r="F16" s="385">
        <v>87125</v>
      </c>
      <c r="H16" s="341" t="s">
        <v>100</v>
      </c>
      <c r="I16" s="385">
        <v>73693</v>
      </c>
      <c r="J16" s="385">
        <v>81062</v>
      </c>
      <c r="K16" s="385">
        <v>88432</v>
      </c>
    </row>
    <row r="17" spans="1:11" ht="13" x14ac:dyDescent="0.3">
      <c r="C17" s="341" t="s">
        <v>95</v>
      </c>
      <c r="D17" s="385">
        <v>76062</v>
      </c>
      <c r="E17" s="385">
        <v>83668</v>
      </c>
      <c r="F17" s="385">
        <v>91274</v>
      </c>
      <c r="H17" s="341" t="s">
        <v>95</v>
      </c>
      <c r="I17" s="385">
        <v>77202</v>
      </c>
      <c r="J17" s="385">
        <v>84922</v>
      </c>
      <c r="K17" s="385">
        <v>92642</v>
      </c>
    </row>
    <row r="18" spans="1:11" ht="13" x14ac:dyDescent="0.3">
      <c r="C18" s="341" t="s">
        <v>96</v>
      </c>
      <c r="D18" s="385">
        <v>79519</v>
      </c>
      <c r="E18" s="385">
        <v>87471</v>
      </c>
      <c r="F18" s="385">
        <v>95423</v>
      </c>
      <c r="H18" s="341" t="s">
        <v>96</v>
      </c>
      <c r="I18" s="385">
        <v>80712</v>
      </c>
      <c r="J18" s="385">
        <v>88783</v>
      </c>
      <c r="K18" s="385">
        <v>96854</v>
      </c>
    </row>
    <row r="19" spans="1:11" ht="13" x14ac:dyDescent="0.3">
      <c r="C19" s="341" t="s">
        <v>97</v>
      </c>
      <c r="D19" s="385">
        <v>82976</v>
      </c>
      <c r="E19" s="385">
        <v>91274</v>
      </c>
      <c r="F19" s="385">
        <v>99571</v>
      </c>
      <c r="H19" s="341" t="s">
        <v>97</v>
      </c>
      <c r="I19" s="385">
        <v>84221</v>
      </c>
      <c r="J19" s="385">
        <v>92643</v>
      </c>
      <c r="K19" s="385">
        <v>101065</v>
      </c>
    </row>
    <row r="20" spans="1:11" ht="13" x14ac:dyDescent="0.3">
      <c r="C20" s="341" t="s">
        <v>98</v>
      </c>
      <c r="D20" s="385">
        <v>86434</v>
      </c>
      <c r="E20" s="385">
        <v>95077</v>
      </c>
      <c r="F20" s="385">
        <v>103721</v>
      </c>
      <c r="H20" s="341" t="s">
        <v>98</v>
      </c>
      <c r="I20" s="385">
        <v>87730</v>
      </c>
      <c r="J20" s="385">
        <v>96503</v>
      </c>
      <c r="K20" s="385">
        <v>105276</v>
      </c>
    </row>
    <row r="22" spans="1:11" x14ac:dyDescent="0.25">
      <c r="A22" s="57" t="s">
        <v>258</v>
      </c>
    </row>
    <row r="23" spans="1:11" x14ac:dyDescent="0.25">
      <c r="B23" s="57" t="s">
        <v>259</v>
      </c>
      <c r="E23" s="57" t="s">
        <v>260</v>
      </c>
    </row>
    <row r="24" spans="1:11" x14ac:dyDescent="0.25">
      <c r="B24" s="57" t="s">
        <v>261</v>
      </c>
      <c r="E24" s="57" t="s">
        <v>262</v>
      </c>
    </row>
    <row r="26" spans="1:11" x14ac:dyDescent="0.25">
      <c r="A26" s="57" t="s">
        <v>263</v>
      </c>
    </row>
    <row r="27" spans="1:11" x14ac:dyDescent="0.25">
      <c r="B27" s="473" t="s">
        <v>259</v>
      </c>
      <c r="C27" s="472"/>
      <c r="D27" s="472"/>
      <c r="E27" s="473" t="s">
        <v>264</v>
      </c>
    </row>
    <row r="28" spans="1:11" x14ac:dyDescent="0.25">
      <c r="B28" s="473" t="s">
        <v>261</v>
      </c>
      <c r="C28" s="472"/>
      <c r="D28" s="472"/>
      <c r="E28" s="473" t="s">
        <v>265</v>
      </c>
    </row>
    <row r="30" spans="1:11" x14ac:dyDescent="0.25">
      <c r="A30" s="57" t="s">
        <v>89</v>
      </c>
      <c r="B30" s="57" t="s">
        <v>266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FCF74-E166-4AE2-818B-AA38F34F6429}">
  <dimension ref="A1:L25"/>
  <sheetViews>
    <sheetView workbookViewId="0">
      <selection activeCell="F25" sqref="F25"/>
    </sheetView>
  </sheetViews>
  <sheetFormatPr defaultColWidth="9.1796875" defaultRowHeight="12.5" x14ac:dyDescent="0.25"/>
  <cols>
    <col min="1" max="2" width="9.1796875" style="472"/>
    <col min="3" max="3" width="25.1796875" style="472" bestFit="1" customWidth="1"/>
    <col min="4" max="4" width="3.54296875" style="472" customWidth="1"/>
    <col min="5" max="5" width="1.81640625" style="472" customWidth="1"/>
    <col min="6" max="6" width="9.1796875" style="472"/>
    <col min="7" max="7" width="19.7265625" style="472" customWidth="1"/>
    <col min="8" max="8" width="9.1796875" style="472"/>
    <col min="9" max="10" width="0" style="472" hidden="1" customWidth="1"/>
    <col min="11" max="11" width="9.1796875" style="472"/>
    <col min="12" max="12" width="19.81640625" style="472" customWidth="1"/>
    <col min="13" max="16384" width="9.1796875" style="472"/>
  </cols>
  <sheetData>
    <row r="1" spans="1:12" ht="13" x14ac:dyDescent="0.3">
      <c r="A1" s="351" t="s">
        <v>267</v>
      </c>
      <c r="B1" s="351"/>
      <c r="C1" s="348"/>
      <c r="D1" s="342"/>
      <c r="E1" s="342"/>
      <c r="F1" s="342"/>
      <c r="G1" s="342"/>
      <c r="H1" s="342"/>
      <c r="I1" s="342"/>
      <c r="J1" s="342"/>
      <c r="K1" s="342"/>
      <c r="L1" s="342"/>
    </row>
    <row r="2" spans="1:12" ht="13" x14ac:dyDescent="0.3">
      <c r="A2" s="342"/>
      <c r="B2" s="342"/>
      <c r="C2" s="342"/>
      <c r="D2" s="474"/>
      <c r="E2" s="342"/>
      <c r="F2" s="519" t="s">
        <v>25</v>
      </c>
      <c r="G2" s="520"/>
      <c r="H2" s="342"/>
      <c r="I2" s="519"/>
      <c r="J2" s="520"/>
      <c r="K2" s="519" t="s">
        <v>12</v>
      </c>
      <c r="L2" s="520"/>
    </row>
    <row r="3" spans="1:12" ht="13" x14ac:dyDescent="0.3">
      <c r="A3" s="360" t="s">
        <v>36</v>
      </c>
      <c r="B3" s="366"/>
      <c r="C3" s="368"/>
      <c r="D3" s="382"/>
      <c r="E3" s="342"/>
      <c r="F3" s="367" t="s">
        <v>118</v>
      </c>
      <c r="G3" s="362"/>
      <c r="H3" s="342"/>
      <c r="I3" s="367"/>
      <c r="J3" s="362"/>
      <c r="K3" s="367"/>
      <c r="L3" s="362"/>
    </row>
    <row r="4" spans="1:12" ht="13" x14ac:dyDescent="0.3">
      <c r="A4" s="369"/>
      <c r="B4" s="475" t="s">
        <v>110</v>
      </c>
      <c r="C4" s="371"/>
      <c r="D4" s="382"/>
      <c r="E4" s="342"/>
      <c r="F4" s="354"/>
      <c r="G4" s="355"/>
      <c r="H4" s="342"/>
      <c r="I4" s="354"/>
      <c r="J4" s="355"/>
      <c r="K4" s="354"/>
      <c r="L4" s="355"/>
    </row>
    <row r="5" spans="1:12" ht="13" x14ac:dyDescent="0.3">
      <c r="A5" s="369"/>
      <c r="B5" s="475"/>
      <c r="C5" s="371" t="s">
        <v>113</v>
      </c>
      <c r="D5" s="342"/>
      <c r="E5" s="342"/>
      <c r="F5" s="521"/>
      <c r="G5" s="522"/>
      <c r="H5" s="342"/>
      <c r="I5" s="476"/>
      <c r="J5" s="355"/>
      <c r="K5" s="521"/>
      <c r="L5" s="522"/>
    </row>
    <row r="6" spans="1:12" x14ac:dyDescent="0.25">
      <c r="A6" s="369"/>
      <c r="C6" s="371"/>
      <c r="D6" s="342"/>
      <c r="E6" s="342"/>
      <c r="F6" s="446"/>
      <c r="G6" s="355"/>
      <c r="H6" s="342"/>
      <c r="I6" s="446"/>
      <c r="J6" s="355"/>
      <c r="K6" s="446"/>
      <c r="L6" s="355"/>
    </row>
    <row r="7" spans="1:12" ht="37.5" customHeight="1" x14ac:dyDescent="0.3">
      <c r="A7" s="369"/>
      <c r="B7" s="477" t="s">
        <v>89</v>
      </c>
      <c r="C7" s="371"/>
      <c r="D7" s="342"/>
      <c r="E7" s="342"/>
      <c r="F7" s="517"/>
      <c r="G7" s="518"/>
      <c r="H7" s="342"/>
      <c r="I7" s="479"/>
      <c r="J7" s="355"/>
      <c r="K7" s="478"/>
      <c r="L7" s="381"/>
    </row>
    <row r="8" spans="1:12" x14ac:dyDescent="0.25">
      <c r="A8" s="369"/>
      <c r="B8" s="342"/>
      <c r="C8" s="371"/>
      <c r="D8" s="342"/>
      <c r="E8" s="342"/>
      <c r="F8" s="480"/>
      <c r="G8" s="355"/>
      <c r="H8" s="342"/>
      <c r="I8" s="480"/>
      <c r="J8" s="355"/>
      <c r="K8" s="480"/>
      <c r="L8" s="381"/>
    </row>
    <row r="9" spans="1:12" ht="38.25" customHeight="1" x14ac:dyDescent="0.3">
      <c r="A9" s="369"/>
      <c r="B9" s="477" t="s">
        <v>109</v>
      </c>
      <c r="C9" s="371"/>
      <c r="D9" s="342"/>
      <c r="E9" s="342"/>
      <c r="F9" s="446"/>
      <c r="G9" s="355"/>
      <c r="H9" s="342"/>
      <c r="I9" s="446"/>
      <c r="J9" s="355"/>
      <c r="K9" s="507"/>
      <c r="L9" s="508"/>
    </row>
    <row r="10" spans="1:12" ht="33.75" customHeight="1" x14ac:dyDescent="0.3">
      <c r="A10" s="369"/>
      <c r="B10" s="477"/>
      <c r="C10" s="371"/>
      <c r="D10" s="342"/>
      <c r="E10" s="342"/>
      <c r="F10" s="446"/>
      <c r="G10" s="355"/>
      <c r="H10" s="342"/>
      <c r="I10" s="446"/>
      <c r="J10" s="355"/>
      <c r="K10" s="507"/>
      <c r="L10" s="508"/>
    </row>
    <row r="11" spans="1:12" ht="36.75" customHeight="1" x14ac:dyDescent="0.3">
      <c r="A11" s="369"/>
      <c r="B11" s="477"/>
      <c r="C11" s="371"/>
      <c r="D11" s="342"/>
      <c r="E11" s="342"/>
      <c r="F11" s="507"/>
      <c r="G11" s="508"/>
      <c r="H11" s="342"/>
      <c r="I11" s="446"/>
      <c r="J11" s="355"/>
      <c r="K11" s="446"/>
      <c r="L11" s="447"/>
    </row>
    <row r="12" spans="1:12" ht="30.75" customHeight="1" x14ac:dyDescent="0.25">
      <c r="A12" s="369"/>
      <c r="B12" s="342"/>
      <c r="C12" s="481"/>
      <c r="D12" s="342"/>
      <c r="E12" s="342"/>
      <c r="F12" s="507"/>
      <c r="G12" s="508"/>
      <c r="H12" s="342"/>
      <c r="I12" s="509"/>
      <c r="J12" s="510"/>
      <c r="K12" s="509"/>
      <c r="L12" s="510"/>
    </row>
    <row r="13" spans="1:12" x14ac:dyDescent="0.25">
      <c r="A13" s="369"/>
      <c r="B13" s="342"/>
      <c r="C13" s="371"/>
      <c r="D13" s="342"/>
      <c r="E13" s="342"/>
      <c r="F13" s="446"/>
      <c r="G13" s="355"/>
      <c r="H13" s="342"/>
      <c r="I13" s="446"/>
      <c r="J13" s="355"/>
      <c r="K13" s="446"/>
      <c r="L13" s="355"/>
    </row>
    <row r="14" spans="1:12" ht="13" x14ac:dyDescent="0.3">
      <c r="A14" s="361" t="s">
        <v>78</v>
      </c>
      <c r="B14" s="363"/>
      <c r="C14" s="368"/>
      <c r="D14" s="364"/>
      <c r="E14" s="342"/>
      <c r="F14" s="365"/>
      <c r="G14" s="362"/>
      <c r="H14" s="342"/>
      <c r="I14" s="365"/>
      <c r="J14" s="362"/>
      <c r="K14" s="365"/>
      <c r="L14" s="362"/>
    </row>
    <row r="15" spans="1:12" ht="36" customHeight="1" x14ac:dyDescent="0.25">
      <c r="A15" s="184"/>
      <c r="B15" s="482" t="s">
        <v>121</v>
      </c>
      <c r="C15" s="481" t="s">
        <v>55</v>
      </c>
      <c r="D15" s="342"/>
      <c r="E15" s="352"/>
      <c r="F15" s="513">
        <v>1.4999999999999999E-2</v>
      </c>
      <c r="G15" s="514"/>
      <c r="H15" s="352"/>
      <c r="I15" s="483"/>
      <c r="J15" s="355"/>
      <c r="K15" s="511"/>
      <c r="L15" s="512"/>
    </row>
    <row r="16" spans="1:12" ht="11.25" customHeight="1" x14ac:dyDescent="0.25">
      <c r="A16" s="354"/>
      <c r="B16" s="342"/>
      <c r="C16" s="223"/>
      <c r="D16" s="342"/>
      <c r="E16" s="352"/>
      <c r="F16" s="483"/>
      <c r="G16" s="392"/>
      <c r="H16" s="352"/>
      <c r="I16" s="483"/>
      <c r="J16" s="355"/>
      <c r="K16" s="515"/>
      <c r="L16" s="516"/>
    </row>
    <row r="17" spans="1:12" ht="25.5" customHeight="1" x14ac:dyDescent="0.3">
      <c r="A17" s="369"/>
      <c r="B17" s="477" t="s">
        <v>89</v>
      </c>
      <c r="C17" s="223"/>
      <c r="D17" s="342"/>
      <c r="E17" s="342"/>
      <c r="F17" s="509" t="s">
        <v>268</v>
      </c>
      <c r="G17" s="510"/>
      <c r="H17" s="342"/>
      <c r="I17" s="405"/>
      <c r="J17" s="381"/>
      <c r="K17" s="405"/>
      <c r="L17" s="381"/>
    </row>
    <row r="18" spans="1:12" ht="13" x14ac:dyDescent="0.3">
      <c r="A18" s="369"/>
      <c r="B18" s="477"/>
      <c r="C18" s="223"/>
      <c r="D18" s="342"/>
      <c r="E18" s="342"/>
      <c r="F18" s="509" t="s">
        <v>269</v>
      </c>
      <c r="G18" s="510"/>
      <c r="H18" s="342"/>
      <c r="I18" s="405"/>
      <c r="J18" s="381"/>
      <c r="K18" s="405"/>
      <c r="L18" s="381"/>
    </row>
    <row r="19" spans="1:12" ht="12.75" customHeight="1" x14ac:dyDescent="0.25">
      <c r="A19" s="374"/>
      <c r="B19" s="343"/>
      <c r="C19" s="484"/>
      <c r="D19" s="342"/>
      <c r="E19" s="342"/>
      <c r="F19" s="505"/>
      <c r="G19" s="506"/>
      <c r="H19" s="342"/>
      <c r="I19" s="405"/>
      <c r="J19" s="381"/>
      <c r="K19" s="505"/>
      <c r="L19" s="506"/>
    </row>
    <row r="20" spans="1:12" ht="13" x14ac:dyDescent="0.3">
      <c r="A20" s="361" t="s">
        <v>61</v>
      </c>
      <c r="B20" s="363"/>
      <c r="C20" s="368"/>
      <c r="D20" s="364"/>
      <c r="E20" s="352"/>
      <c r="F20" s="485"/>
      <c r="G20" s="362"/>
      <c r="H20" s="342"/>
      <c r="I20" s="405"/>
      <c r="J20" s="381"/>
      <c r="K20" s="485"/>
      <c r="L20" s="362"/>
    </row>
    <row r="21" spans="1:12" ht="20.25" customHeight="1" x14ac:dyDescent="0.3">
      <c r="A21" s="386"/>
      <c r="B21" s="475" t="s">
        <v>121</v>
      </c>
      <c r="C21" s="371" t="s">
        <v>119</v>
      </c>
      <c r="D21" s="342"/>
      <c r="E21" s="342"/>
      <c r="F21" s="499">
        <v>1.4999999999999999E-2</v>
      </c>
      <c r="G21" s="500"/>
      <c r="H21" s="342"/>
      <c r="I21" s="405"/>
      <c r="J21" s="381"/>
      <c r="K21" s="499"/>
      <c r="L21" s="500"/>
    </row>
    <row r="22" spans="1:12" ht="25.5" customHeight="1" x14ac:dyDescent="0.25">
      <c r="A22" s="184"/>
      <c r="B22" s="342"/>
      <c r="C22" s="371"/>
      <c r="D22" s="342"/>
      <c r="E22" s="342"/>
      <c r="F22" s="501"/>
      <c r="G22" s="502"/>
      <c r="H22" s="342"/>
      <c r="I22" s="405"/>
      <c r="J22" s="381"/>
      <c r="K22" s="501"/>
      <c r="L22" s="502"/>
    </row>
    <row r="23" spans="1:12" ht="13" x14ac:dyDescent="0.3">
      <c r="A23" s="361" t="s">
        <v>26</v>
      </c>
      <c r="B23" s="363"/>
      <c r="C23" s="368"/>
      <c r="D23" s="364"/>
      <c r="E23" s="352"/>
      <c r="F23" s="485"/>
      <c r="G23" s="362"/>
      <c r="H23" s="349"/>
      <c r="I23" s="485"/>
      <c r="J23" s="362"/>
      <c r="K23" s="485"/>
      <c r="L23" s="362"/>
    </row>
    <row r="24" spans="1:12" ht="57.75" customHeight="1" x14ac:dyDescent="0.3">
      <c r="A24" s="486"/>
      <c r="B24" s="487"/>
      <c r="C24" s="488" t="s">
        <v>45</v>
      </c>
      <c r="D24" s="342"/>
      <c r="E24" s="352"/>
      <c r="F24" s="503" t="s">
        <v>270</v>
      </c>
      <c r="G24" s="504"/>
      <c r="H24" s="349"/>
      <c r="I24" s="489"/>
      <c r="J24" s="490"/>
      <c r="K24" s="503"/>
      <c r="L24" s="504"/>
    </row>
    <row r="25" spans="1:12" x14ac:dyDescent="0.25">
      <c r="A25" s="369"/>
      <c r="B25" s="342"/>
      <c r="C25" s="382"/>
      <c r="D25" s="342"/>
      <c r="E25" s="352"/>
      <c r="F25" s="345"/>
      <c r="G25" s="346"/>
      <c r="H25" s="352"/>
      <c r="I25" s="345"/>
      <c r="J25" s="346"/>
      <c r="K25" s="491"/>
      <c r="L25" s="347"/>
    </row>
  </sheetData>
  <mergeCells count="25">
    <mergeCell ref="F7:G7"/>
    <mergeCell ref="K2:L2"/>
    <mergeCell ref="F2:G2"/>
    <mergeCell ref="I2:J2"/>
    <mergeCell ref="K5:L5"/>
    <mergeCell ref="F5:G5"/>
    <mergeCell ref="K19:L19"/>
    <mergeCell ref="F19:G19"/>
    <mergeCell ref="K9:L9"/>
    <mergeCell ref="K10:L10"/>
    <mergeCell ref="F11:G11"/>
    <mergeCell ref="K12:L12"/>
    <mergeCell ref="F12:G12"/>
    <mergeCell ref="I12:J12"/>
    <mergeCell ref="K15:L15"/>
    <mergeCell ref="F15:G15"/>
    <mergeCell ref="K16:L16"/>
    <mergeCell ref="F17:G17"/>
    <mergeCell ref="F18:G18"/>
    <mergeCell ref="K21:L21"/>
    <mergeCell ref="F21:G21"/>
    <mergeCell ref="K22:L22"/>
    <mergeCell ref="F22:G22"/>
    <mergeCell ref="K24:L24"/>
    <mergeCell ref="F24:G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3A1E1-D7C7-458F-9232-C1845776E0A0}">
  <sheetPr>
    <pageSetUpPr fitToPage="1"/>
  </sheetPr>
  <dimension ref="A1:L29"/>
  <sheetViews>
    <sheetView topLeftCell="A3" workbookViewId="0">
      <selection activeCell="H15" sqref="H15:L15"/>
    </sheetView>
  </sheetViews>
  <sheetFormatPr defaultRowHeight="12.5" x14ac:dyDescent="0.25"/>
  <cols>
    <col min="3" max="3" width="25.1796875" bestFit="1" customWidth="1"/>
    <col min="4" max="4" width="3.54296875" customWidth="1"/>
    <col min="6" max="6" width="19.81640625" customWidth="1"/>
    <col min="7" max="7" width="1.81640625" customWidth="1"/>
    <col min="9" max="9" width="19.7265625" customWidth="1"/>
    <col min="10" max="10" width="2.453125" customWidth="1"/>
    <col min="11" max="11" width="11.26953125" customWidth="1"/>
    <col min="12" max="12" width="14.7265625" customWidth="1"/>
  </cols>
  <sheetData>
    <row r="1" spans="1:12" ht="13" x14ac:dyDescent="0.3">
      <c r="A1" s="351" t="s">
        <v>195</v>
      </c>
      <c r="B1" s="351"/>
      <c r="C1" s="348"/>
      <c r="D1" s="342"/>
      <c r="E1" s="342"/>
      <c r="F1" s="342"/>
      <c r="G1" s="342"/>
      <c r="H1" s="342"/>
      <c r="I1" s="342"/>
      <c r="J1" s="342"/>
      <c r="K1" s="342"/>
      <c r="L1" s="342"/>
    </row>
    <row r="2" spans="1:12" ht="13" x14ac:dyDescent="0.3">
      <c r="A2" s="342"/>
      <c r="B2" s="342"/>
      <c r="C2" s="342"/>
      <c r="D2" s="390"/>
      <c r="E2" s="519" t="s">
        <v>12</v>
      </c>
      <c r="F2" s="520"/>
      <c r="G2" s="342"/>
      <c r="H2" s="519" t="s">
        <v>25</v>
      </c>
      <c r="I2" s="520"/>
      <c r="J2" s="342"/>
      <c r="K2" s="519" t="s">
        <v>19</v>
      </c>
      <c r="L2" s="520"/>
    </row>
    <row r="3" spans="1:12" ht="13" x14ac:dyDescent="0.3">
      <c r="A3" s="360" t="s">
        <v>36</v>
      </c>
      <c r="B3" s="366"/>
      <c r="C3" s="368"/>
      <c r="D3" s="396"/>
      <c r="E3" s="367"/>
      <c r="F3" s="362"/>
      <c r="G3" s="342"/>
      <c r="H3" s="367" t="s">
        <v>118</v>
      </c>
      <c r="I3" s="362"/>
      <c r="J3" s="342"/>
      <c r="K3" s="367"/>
      <c r="L3" s="362"/>
    </row>
    <row r="4" spans="1:12" ht="13" x14ac:dyDescent="0.3">
      <c r="A4" s="369"/>
      <c r="B4" s="370" t="s">
        <v>110</v>
      </c>
      <c r="C4" s="371"/>
      <c r="D4" s="396"/>
      <c r="E4" s="354"/>
      <c r="F4" s="355"/>
      <c r="G4" s="342"/>
      <c r="H4" s="354"/>
      <c r="I4" s="355"/>
      <c r="J4" s="342"/>
      <c r="K4" s="354"/>
      <c r="L4" s="355"/>
    </row>
    <row r="5" spans="1:12" ht="13" x14ac:dyDescent="0.3">
      <c r="A5" s="369"/>
      <c r="B5" s="370"/>
      <c r="C5" s="372" t="s">
        <v>113</v>
      </c>
      <c r="D5" s="342"/>
      <c r="E5" s="523"/>
      <c r="F5" s="524"/>
      <c r="G5" s="342"/>
      <c r="H5" s="523"/>
      <c r="I5" s="524"/>
      <c r="J5" s="342"/>
      <c r="K5" s="388"/>
      <c r="L5" s="355"/>
    </row>
    <row r="6" spans="1:12" x14ac:dyDescent="0.25">
      <c r="A6" s="369"/>
      <c r="B6" s="52"/>
      <c r="C6" s="371"/>
      <c r="D6" s="342"/>
      <c r="E6" s="356"/>
      <c r="F6" s="355"/>
      <c r="G6" s="342"/>
      <c r="H6" s="356"/>
      <c r="I6" s="355"/>
      <c r="J6" s="342"/>
      <c r="K6" s="356"/>
      <c r="L6" s="355"/>
    </row>
    <row r="7" spans="1:12" ht="37.5" customHeight="1" x14ac:dyDescent="0.3">
      <c r="A7" s="369"/>
      <c r="B7" s="373" t="s">
        <v>89</v>
      </c>
      <c r="C7" s="371"/>
      <c r="D7" s="342"/>
      <c r="E7" s="387" t="s">
        <v>108</v>
      </c>
      <c r="F7" s="381"/>
      <c r="G7" s="342"/>
      <c r="H7" s="525" t="s">
        <v>111</v>
      </c>
      <c r="I7" s="526"/>
      <c r="J7" s="342"/>
      <c r="K7" s="525" t="s">
        <v>142</v>
      </c>
      <c r="L7" s="526"/>
    </row>
    <row r="8" spans="1:12" x14ac:dyDescent="0.25">
      <c r="A8" s="369"/>
      <c r="B8" s="344"/>
      <c r="C8" s="371"/>
      <c r="D8" s="342"/>
      <c r="E8" s="357"/>
      <c r="F8" s="381"/>
      <c r="G8" s="342"/>
      <c r="H8" s="357"/>
      <c r="I8" s="355"/>
      <c r="J8" s="342"/>
      <c r="K8" s="357"/>
      <c r="L8" s="355"/>
    </row>
    <row r="9" spans="1:12" ht="38.25" customHeight="1" x14ac:dyDescent="0.3">
      <c r="A9" s="369"/>
      <c r="B9" s="373" t="s">
        <v>109</v>
      </c>
      <c r="C9" s="371"/>
      <c r="D9" s="342"/>
      <c r="E9" s="507" t="s">
        <v>117</v>
      </c>
      <c r="F9" s="508"/>
      <c r="G9" s="342"/>
      <c r="H9" s="356"/>
      <c r="I9" s="355"/>
      <c r="J9" s="342"/>
      <c r="K9" s="356"/>
      <c r="L9" s="355"/>
    </row>
    <row r="10" spans="1:12" s="325" customFormat="1" ht="33.75" customHeight="1" x14ac:dyDescent="0.3">
      <c r="A10" s="369"/>
      <c r="B10" s="373"/>
      <c r="C10" s="371"/>
      <c r="D10" s="342"/>
      <c r="E10" s="507" t="s">
        <v>130</v>
      </c>
      <c r="F10" s="508"/>
      <c r="G10" s="342"/>
      <c r="H10" s="356"/>
      <c r="I10" s="355"/>
      <c r="J10" s="342"/>
      <c r="K10" s="507" t="s">
        <v>145</v>
      </c>
      <c r="L10" s="508"/>
    </row>
    <row r="11" spans="1:12" s="325" customFormat="1" ht="36.75" customHeight="1" x14ac:dyDescent="0.3">
      <c r="A11" s="369"/>
      <c r="B11" s="373"/>
      <c r="C11" s="371"/>
      <c r="D11" s="342"/>
      <c r="E11" s="356"/>
      <c r="F11" s="393"/>
      <c r="G11" s="342"/>
      <c r="H11" s="507" t="s">
        <v>138</v>
      </c>
      <c r="I11" s="508"/>
      <c r="J11" s="342"/>
      <c r="K11" s="507" t="s">
        <v>138</v>
      </c>
      <c r="L11" s="508"/>
    </row>
    <row r="12" spans="1:12" ht="33.75" customHeight="1" x14ac:dyDescent="0.25">
      <c r="A12" s="369"/>
      <c r="B12" s="344"/>
      <c r="C12" s="384"/>
      <c r="D12" s="342"/>
      <c r="E12" s="529" t="s">
        <v>122</v>
      </c>
      <c r="F12" s="530"/>
      <c r="G12" s="342"/>
      <c r="H12" s="507" t="s">
        <v>122</v>
      </c>
      <c r="I12" s="508"/>
      <c r="J12" s="342"/>
      <c r="K12" s="507" t="s">
        <v>122</v>
      </c>
      <c r="L12" s="508"/>
    </row>
    <row r="13" spans="1:12" x14ac:dyDescent="0.25">
      <c r="A13" s="369"/>
      <c r="B13" s="344"/>
      <c r="C13" s="371"/>
      <c r="D13" s="342"/>
      <c r="E13" s="356"/>
      <c r="F13" s="355"/>
      <c r="G13" s="342"/>
      <c r="H13" s="356"/>
      <c r="I13" s="355"/>
      <c r="J13" s="342"/>
      <c r="K13" s="356"/>
      <c r="L13" s="355"/>
    </row>
    <row r="14" spans="1:12" ht="13" x14ac:dyDescent="0.3">
      <c r="A14" s="361" t="s">
        <v>78</v>
      </c>
      <c r="B14" s="363"/>
      <c r="C14" s="368"/>
      <c r="D14" s="364"/>
      <c r="E14" s="365"/>
      <c r="F14" s="362"/>
      <c r="G14" s="342"/>
      <c r="H14" s="365"/>
      <c r="I14" s="362"/>
      <c r="J14" s="342"/>
      <c r="K14" s="365"/>
      <c r="L14" s="362"/>
    </row>
    <row r="15" spans="1:12" ht="51.75" customHeight="1" x14ac:dyDescent="0.25">
      <c r="A15" s="184"/>
      <c r="B15" s="397" t="s">
        <v>121</v>
      </c>
      <c r="C15" s="384" t="s">
        <v>55</v>
      </c>
      <c r="D15" s="342"/>
      <c r="E15" s="541"/>
      <c r="F15" s="542"/>
      <c r="G15" s="352"/>
      <c r="H15" s="543"/>
      <c r="I15" s="544"/>
      <c r="J15" s="352"/>
      <c r="K15" s="380"/>
      <c r="L15" s="355"/>
    </row>
    <row r="16" spans="1:12" s="325" customFormat="1" ht="69.75" customHeight="1" x14ac:dyDescent="0.25">
      <c r="A16" s="398"/>
      <c r="B16" s="344"/>
      <c r="C16" s="223"/>
      <c r="D16" s="342"/>
      <c r="E16" s="545" t="s">
        <v>112</v>
      </c>
      <c r="F16" s="546"/>
      <c r="G16" s="352"/>
      <c r="H16" s="380"/>
      <c r="I16" s="392"/>
      <c r="J16" s="352"/>
      <c r="K16" s="380"/>
      <c r="L16" s="355"/>
    </row>
    <row r="17" spans="1:12" s="325" customFormat="1" x14ac:dyDescent="0.25">
      <c r="A17" s="398"/>
      <c r="B17" s="344"/>
      <c r="C17" s="223"/>
      <c r="D17" s="342"/>
      <c r="E17" s="380"/>
      <c r="F17" s="391"/>
      <c r="G17" s="352"/>
      <c r="H17" s="380"/>
      <c r="I17" s="392"/>
      <c r="J17" s="352"/>
      <c r="K17" s="380"/>
      <c r="L17" s="355"/>
    </row>
    <row r="18" spans="1:12" ht="25.5" customHeight="1" x14ac:dyDescent="0.3">
      <c r="A18" s="369"/>
      <c r="B18" s="373" t="s">
        <v>89</v>
      </c>
      <c r="C18" s="223"/>
      <c r="D18" s="342"/>
      <c r="E18" s="359"/>
      <c r="F18" s="381"/>
      <c r="G18" s="342"/>
      <c r="H18" s="529" t="s">
        <v>120</v>
      </c>
      <c r="I18" s="530"/>
      <c r="J18" s="342"/>
      <c r="K18" s="529" t="s">
        <v>120</v>
      </c>
      <c r="L18" s="530"/>
    </row>
    <row r="19" spans="1:12" s="325" customFormat="1" ht="51.75" customHeight="1" x14ac:dyDescent="0.3">
      <c r="A19" s="369"/>
      <c r="B19" s="373"/>
      <c r="C19" s="223"/>
      <c r="D19" s="342"/>
      <c r="E19" s="405"/>
      <c r="F19" s="381"/>
      <c r="G19" s="342"/>
      <c r="H19" s="529" t="s">
        <v>136</v>
      </c>
      <c r="I19" s="530"/>
      <c r="J19" s="342"/>
      <c r="K19" s="529" t="s">
        <v>136</v>
      </c>
      <c r="L19" s="530"/>
    </row>
    <row r="20" spans="1:12" s="325" customFormat="1" ht="51.75" customHeight="1" x14ac:dyDescent="0.25">
      <c r="A20" s="374"/>
      <c r="B20" s="343"/>
      <c r="C20" s="375"/>
      <c r="D20" s="342"/>
      <c r="E20" s="505" t="s">
        <v>139</v>
      </c>
      <c r="F20" s="506"/>
      <c r="G20" s="342"/>
      <c r="H20" s="505" t="s">
        <v>128</v>
      </c>
      <c r="I20" s="506"/>
      <c r="J20" s="342"/>
      <c r="K20" s="505" t="s">
        <v>128</v>
      </c>
      <c r="L20" s="506"/>
    </row>
    <row r="21" spans="1:12" s="325" customFormat="1" ht="13" x14ac:dyDescent="0.3">
      <c r="A21" s="361" t="s">
        <v>61</v>
      </c>
      <c r="B21" s="363"/>
      <c r="C21" s="376"/>
      <c r="D21" s="364"/>
      <c r="E21" s="377"/>
      <c r="F21" s="362"/>
      <c r="G21" s="352"/>
      <c r="H21" s="377"/>
      <c r="I21" s="362"/>
      <c r="J21" s="342"/>
      <c r="K21" s="377"/>
      <c r="L21" s="362"/>
    </row>
    <row r="22" spans="1:12" s="325" customFormat="1" ht="20.25" customHeight="1" x14ac:dyDescent="0.3">
      <c r="A22" s="386"/>
      <c r="B22" s="370" t="s">
        <v>121</v>
      </c>
      <c r="C22" s="372" t="s">
        <v>119</v>
      </c>
      <c r="D22" s="342"/>
      <c r="E22" s="499">
        <v>6.3E-2</v>
      </c>
      <c r="F22" s="500"/>
      <c r="G22" s="342"/>
      <c r="H22" s="539">
        <v>1.2500000000000001E-2</v>
      </c>
      <c r="I22" s="540"/>
      <c r="J22" s="342"/>
      <c r="K22" s="358"/>
      <c r="L22" s="381"/>
    </row>
    <row r="23" spans="1:12" ht="25.5" customHeight="1" x14ac:dyDescent="0.25">
      <c r="A23" s="184"/>
      <c r="B23" s="344"/>
      <c r="C23" s="372"/>
      <c r="D23" s="342"/>
      <c r="E23" s="527" t="s">
        <v>114</v>
      </c>
      <c r="F23" s="528"/>
      <c r="G23" s="342"/>
      <c r="H23" s="527" t="s">
        <v>115</v>
      </c>
      <c r="I23" s="528"/>
      <c r="J23" s="342"/>
      <c r="K23" s="527" t="s">
        <v>115</v>
      </c>
      <c r="L23" s="528"/>
    </row>
    <row r="24" spans="1:12" ht="37.5" customHeight="1" x14ac:dyDescent="0.3">
      <c r="A24" s="386"/>
      <c r="B24" s="344"/>
      <c r="C24" s="372"/>
      <c r="D24" s="342"/>
      <c r="E24" s="547" t="s">
        <v>129</v>
      </c>
      <c r="F24" s="548"/>
      <c r="G24" s="342"/>
      <c r="H24" s="358"/>
      <c r="I24" s="381"/>
      <c r="J24" s="342"/>
      <c r="K24" s="358"/>
      <c r="L24" s="381"/>
    </row>
    <row r="25" spans="1:12" x14ac:dyDescent="0.25">
      <c r="A25" s="369"/>
      <c r="B25" s="344"/>
      <c r="C25" s="372"/>
      <c r="D25" s="383"/>
      <c r="E25" s="342"/>
      <c r="F25" s="355"/>
      <c r="G25" s="352"/>
      <c r="H25" s="357"/>
      <c r="I25" s="381"/>
      <c r="J25" s="352"/>
      <c r="K25" s="357"/>
      <c r="L25" s="381"/>
    </row>
    <row r="26" spans="1:12" ht="13" x14ac:dyDescent="0.3">
      <c r="A26" s="361" t="s">
        <v>26</v>
      </c>
      <c r="B26" s="363"/>
      <c r="C26" s="376"/>
      <c r="D26" s="364"/>
      <c r="E26" s="377"/>
      <c r="F26" s="362"/>
      <c r="G26" s="352"/>
      <c r="H26" s="377"/>
      <c r="I26" s="362"/>
      <c r="J26" s="349"/>
      <c r="K26" s="377"/>
      <c r="L26" s="362"/>
    </row>
    <row r="27" spans="1:12" ht="57.75" customHeight="1" x14ac:dyDescent="0.3">
      <c r="A27" s="379"/>
      <c r="B27" s="378"/>
      <c r="C27" s="389" t="s">
        <v>45</v>
      </c>
      <c r="D27" s="350"/>
      <c r="E27" s="535" t="s">
        <v>116</v>
      </c>
      <c r="F27" s="536"/>
      <c r="G27" s="352"/>
      <c r="H27" s="537" t="s">
        <v>123</v>
      </c>
      <c r="I27" s="538"/>
      <c r="J27" s="349"/>
      <c r="K27" s="537" t="s">
        <v>123</v>
      </c>
      <c r="L27" s="538"/>
    </row>
    <row r="28" spans="1:12" ht="27.75" customHeight="1" x14ac:dyDescent="0.25">
      <c r="A28" s="374"/>
      <c r="B28" s="343"/>
      <c r="C28" s="375"/>
      <c r="D28" s="342"/>
      <c r="E28" s="533" t="s">
        <v>137</v>
      </c>
      <c r="F28" s="534"/>
      <c r="G28" s="352"/>
      <c r="H28" s="531" t="s">
        <v>124</v>
      </c>
      <c r="I28" s="532"/>
      <c r="J28" s="342"/>
      <c r="K28" s="531" t="s">
        <v>124</v>
      </c>
      <c r="L28" s="532"/>
    </row>
    <row r="29" spans="1:12" x14ac:dyDescent="0.25">
      <c r="A29" s="369"/>
      <c r="B29" s="344"/>
      <c r="C29" s="382"/>
      <c r="D29" s="342"/>
      <c r="E29" s="353"/>
      <c r="F29" s="347"/>
      <c r="G29" s="352"/>
      <c r="H29" s="345"/>
      <c r="I29" s="346"/>
      <c r="J29" s="352"/>
      <c r="K29" s="345"/>
      <c r="L29" s="346"/>
    </row>
  </sheetData>
  <mergeCells count="37">
    <mergeCell ref="K28:L28"/>
    <mergeCell ref="K18:L18"/>
    <mergeCell ref="K19:L19"/>
    <mergeCell ref="K20:L20"/>
    <mergeCell ref="K23:L23"/>
    <mergeCell ref="K27:L27"/>
    <mergeCell ref="H28:I28"/>
    <mergeCell ref="E28:F28"/>
    <mergeCell ref="E27:F27"/>
    <mergeCell ref="H27:I27"/>
    <mergeCell ref="E9:F9"/>
    <mergeCell ref="E10:F10"/>
    <mergeCell ref="H18:I18"/>
    <mergeCell ref="H12:I12"/>
    <mergeCell ref="E22:F22"/>
    <mergeCell ref="H22:I22"/>
    <mergeCell ref="H11:I11"/>
    <mergeCell ref="E15:F15"/>
    <mergeCell ref="H15:I15"/>
    <mergeCell ref="E16:F16"/>
    <mergeCell ref="E24:F24"/>
    <mergeCell ref="E20:F20"/>
    <mergeCell ref="H20:I20"/>
    <mergeCell ref="H23:I23"/>
    <mergeCell ref="E23:F23"/>
    <mergeCell ref="E12:F12"/>
    <mergeCell ref="H7:I7"/>
    <mergeCell ref="H19:I19"/>
    <mergeCell ref="E5:F5"/>
    <mergeCell ref="H5:I5"/>
    <mergeCell ref="K2:L2"/>
    <mergeCell ref="K12:L12"/>
    <mergeCell ref="H2:I2"/>
    <mergeCell ref="E2:F2"/>
    <mergeCell ref="K11:L11"/>
    <mergeCell ref="K7:L7"/>
    <mergeCell ref="K10:L10"/>
  </mergeCells>
  <pageMargins left="0.7" right="0.7" top="0.75" bottom="0.75" header="0.3" footer="0.3"/>
  <pageSetup scale="68" fitToHeight="0" orientation="portrait" r:id="rId1"/>
  <headerFooter>
    <oddFooter>&amp;L&amp;"Arial,Italic"&amp;9Division of School Business
NC Department of Public Instruction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AA0D-877F-440A-8E22-9E67031B50DF}">
  <dimension ref="A1:G36"/>
  <sheetViews>
    <sheetView workbookViewId="0">
      <selection activeCell="H15" sqref="H15:L15"/>
    </sheetView>
  </sheetViews>
  <sheetFormatPr defaultRowHeight="12.5" x14ac:dyDescent="0.25"/>
  <cols>
    <col min="2" max="2" width="11.1796875" customWidth="1"/>
    <col min="3" max="3" width="4.26953125" style="325" customWidth="1"/>
    <col min="4" max="5" width="12.1796875" customWidth="1"/>
    <col min="6" max="6" width="12.81640625" style="325" customWidth="1"/>
    <col min="7" max="7" width="11.54296875" bestFit="1" customWidth="1"/>
  </cols>
  <sheetData>
    <row r="1" spans="1:7" ht="13" x14ac:dyDescent="0.25">
      <c r="A1" s="327" t="s">
        <v>131</v>
      </c>
      <c r="C1" s="327"/>
      <c r="G1" s="101"/>
    </row>
    <row r="2" spans="1:7" ht="13" x14ac:dyDescent="0.25">
      <c r="A2" s="101" t="s">
        <v>134</v>
      </c>
    </row>
    <row r="3" spans="1:7" ht="13" x14ac:dyDescent="0.3">
      <c r="A3" s="106"/>
    </row>
    <row r="4" spans="1:7" x14ac:dyDescent="0.25">
      <c r="A4" s="121"/>
    </row>
    <row r="5" spans="1:7" ht="58" x14ac:dyDescent="0.35">
      <c r="A5" s="122" t="s">
        <v>34</v>
      </c>
      <c r="B5" s="299" t="s">
        <v>196</v>
      </c>
      <c r="D5" s="299" t="s">
        <v>197</v>
      </c>
      <c r="E5" s="299" t="s">
        <v>106</v>
      </c>
      <c r="F5" s="299" t="s">
        <v>141</v>
      </c>
    </row>
    <row r="6" spans="1:7" ht="14.5" x14ac:dyDescent="0.35">
      <c r="A6" s="402">
        <v>0</v>
      </c>
      <c r="B6" s="399">
        <v>35000</v>
      </c>
      <c r="D6" s="210"/>
      <c r="E6" s="163"/>
      <c r="F6" s="411"/>
    </row>
    <row r="7" spans="1:7" ht="14.5" x14ac:dyDescent="0.35">
      <c r="A7" s="403">
        <v>1</v>
      </c>
      <c r="B7" s="400">
        <v>36000</v>
      </c>
      <c r="D7" s="211"/>
      <c r="E7" s="324"/>
      <c r="F7" s="412"/>
    </row>
    <row r="8" spans="1:7" ht="14.5" x14ac:dyDescent="0.35">
      <c r="A8" s="403">
        <v>2</v>
      </c>
      <c r="B8" s="400">
        <v>37000</v>
      </c>
      <c r="D8" s="211"/>
      <c r="E8" s="324"/>
      <c r="F8" s="412"/>
    </row>
    <row r="9" spans="1:7" ht="14.5" x14ac:dyDescent="0.35">
      <c r="A9" s="403">
        <v>3</v>
      </c>
      <c r="B9" s="400">
        <v>38000</v>
      </c>
      <c r="D9" s="211"/>
      <c r="E9" s="324"/>
      <c r="F9" s="412"/>
    </row>
    <row r="10" spans="1:7" ht="14.5" x14ac:dyDescent="0.35">
      <c r="A10" s="403">
        <v>4</v>
      </c>
      <c r="B10" s="400">
        <v>39000</v>
      </c>
      <c r="D10" s="211"/>
      <c r="E10" s="324"/>
      <c r="F10" s="412"/>
    </row>
    <row r="11" spans="1:7" ht="14.5" x14ac:dyDescent="0.35">
      <c r="A11" s="403">
        <v>5</v>
      </c>
      <c r="B11" s="400">
        <v>40000</v>
      </c>
      <c r="D11" s="211"/>
      <c r="E11" s="324"/>
      <c r="F11" s="412"/>
    </row>
    <row r="12" spans="1:7" ht="14.5" x14ac:dyDescent="0.35">
      <c r="A12" s="403">
        <v>6</v>
      </c>
      <c r="B12" s="400">
        <v>41000</v>
      </c>
      <c r="D12" s="211"/>
      <c r="E12" s="324"/>
      <c r="F12" s="412"/>
    </row>
    <row r="13" spans="1:7" ht="14.5" x14ac:dyDescent="0.35">
      <c r="A13" s="403">
        <v>7</v>
      </c>
      <c r="B13" s="400">
        <v>42000</v>
      </c>
      <c r="D13" s="211"/>
      <c r="E13" s="324"/>
      <c r="F13" s="412"/>
    </row>
    <row r="14" spans="1:7" ht="14.5" x14ac:dyDescent="0.35">
      <c r="A14" s="403">
        <v>8</v>
      </c>
      <c r="B14" s="400">
        <v>43000</v>
      </c>
      <c r="D14" s="211"/>
      <c r="E14" s="324"/>
      <c r="F14" s="412"/>
    </row>
    <row r="15" spans="1:7" ht="14.5" x14ac:dyDescent="0.35">
      <c r="A15" s="403">
        <v>9</v>
      </c>
      <c r="B15" s="400">
        <v>44000</v>
      </c>
      <c r="D15" s="211"/>
      <c r="E15" s="324"/>
      <c r="F15" s="412"/>
    </row>
    <row r="16" spans="1:7" ht="14.5" x14ac:dyDescent="0.35">
      <c r="A16" s="403">
        <v>10</v>
      </c>
      <c r="B16" s="400">
        <v>45000</v>
      </c>
      <c r="D16" s="211"/>
      <c r="E16" s="324"/>
      <c r="F16" s="412"/>
    </row>
    <row r="17" spans="1:7" ht="14.5" x14ac:dyDescent="0.35">
      <c r="A17" s="403">
        <v>11</v>
      </c>
      <c r="B17" s="400">
        <v>46000</v>
      </c>
      <c r="D17" s="211"/>
      <c r="E17" s="324"/>
      <c r="F17" s="412"/>
    </row>
    <row r="18" spans="1:7" ht="14.5" x14ac:dyDescent="0.35">
      <c r="A18" s="403">
        <v>12</v>
      </c>
      <c r="B18" s="400">
        <v>47000</v>
      </c>
      <c r="D18" s="211"/>
      <c r="E18" s="324"/>
      <c r="F18" s="412"/>
    </row>
    <row r="19" spans="1:7" ht="14.5" x14ac:dyDescent="0.35">
      <c r="A19" s="403">
        <v>13</v>
      </c>
      <c r="B19" s="400">
        <v>48000</v>
      </c>
      <c r="D19" s="211"/>
      <c r="E19" s="324"/>
      <c r="F19" s="412"/>
    </row>
    <row r="20" spans="1:7" ht="14.5" x14ac:dyDescent="0.35">
      <c r="A20" s="403">
        <v>14</v>
      </c>
      <c r="B20" s="400">
        <v>49000</v>
      </c>
      <c r="D20" s="211"/>
      <c r="E20" s="324"/>
      <c r="F20" s="412"/>
    </row>
    <row r="21" spans="1:7" ht="14.5" x14ac:dyDescent="0.35">
      <c r="A21" s="403">
        <v>15</v>
      </c>
      <c r="B21" s="400">
        <v>50000</v>
      </c>
      <c r="D21" s="211"/>
      <c r="E21" s="324"/>
      <c r="F21" s="412"/>
    </row>
    <row r="22" spans="1:7" ht="14.5" x14ac:dyDescent="0.35">
      <c r="A22" s="403">
        <v>16</v>
      </c>
      <c r="B22" s="400">
        <v>50000</v>
      </c>
      <c r="D22" s="211"/>
      <c r="E22" s="324"/>
      <c r="F22" s="412"/>
    </row>
    <row r="23" spans="1:7" ht="14.5" x14ac:dyDescent="0.35">
      <c r="A23" s="403">
        <v>17</v>
      </c>
      <c r="B23" s="400">
        <v>50000</v>
      </c>
      <c r="D23" s="211"/>
      <c r="E23" s="324"/>
      <c r="F23" s="412"/>
    </row>
    <row r="24" spans="1:7" ht="14.5" x14ac:dyDescent="0.35">
      <c r="A24" s="403">
        <v>18</v>
      </c>
      <c r="B24" s="400">
        <v>50000</v>
      </c>
      <c r="D24" s="211"/>
      <c r="E24" s="324"/>
      <c r="F24" s="412"/>
    </row>
    <row r="25" spans="1:7" ht="14.5" x14ac:dyDescent="0.35">
      <c r="A25" s="403">
        <v>19</v>
      </c>
      <c r="B25" s="400">
        <v>50000</v>
      </c>
      <c r="D25" s="211"/>
      <c r="E25" s="324"/>
      <c r="F25" s="412"/>
    </row>
    <row r="26" spans="1:7" ht="14.5" x14ac:dyDescent="0.35">
      <c r="A26" s="403">
        <v>20</v>
      </c>
      <c r="B26" s="400">
        <v>50000</v>
      </c>
      <c r="D26" s="211"/>
      <c r="E26" s="324"/>
      <c r="F26" s="412"/>
    </row>
    <row r="27" spans="1:7" ht="14.5" x14ac:dyDescent="0.35">
      <c r="A27" s="403">
        <v>21</v>
      </c>
      <c r="B27" s="400">
        <v>50000</v>
      </c>
      <c r="D27" s="211"/>
      <c r="E27" s="324"/>
      <c r="F27" s="412"/>
    </row>
    <row r="28" spans="1:7" ht="14.5" x14ac:dyDescent="0.35">
      <c r="A28" s="403">
        <v>22</v>
      </c>
      <c r="B28" s="400">
        <v>50000</v>
      </c>
      <c r="D28" s="211"/>
      <c r="E28" s="324"/>
      <c r="F28" s="412"/>
    </row>
    <row r="29" spans="1:7" ht="14.5" x14ac:dyDescent="0.35">
      <c r="A29" s="403">
        <v>23</v>
      </c>
      <c r="B29" s="400">
        <v>50000</v>
      </c>
      <c r="D29" s="211"/>
      <c r="E29" s="324"/>
      <c r="F29" s="412"/>
    </row>
    <row r="30" spans="1:7" ht="14.5" x14ac:dyDescent="0.35">
      <c r="A30" s="403">
        <v>24</v>
      </c>
      <c r="B30" s="400">
        <v>50000</v>
      </c>
      <c r="D30" s="211"/>
      <c r="E30" s="324"/>
      <c r="F30" s="412"/>
    </row>
    <row r="31" spans="1:7" ht="14.5" x14ac:dyDescent="0.35">
      <c r="A31" s="403">
        <v>25</v>
      </c>
      <c r="B31" s="400">
        <v>52000</v>
      </c>
      <c r="C31" s="310"/>
      <c r="D31" s="211"/>
      <c r="E31" s="324"/>
      <c r="F31" s="412"/>
      <c r="G31" s="310"/>
    </row>
    <row r="32" spans="1:7" ht="14.5" x14ac:dyDescent="0.35">
      <c r="A32" s="403">
        <v>26</v>
      </c>
      <c r="B32" s="400">
        <v>52000</v>
      </c>
      <c r="D32" s="211"/>
      <c r="E32" s="324"/>
      <c r="F32" s="412"/>
    </row>
    <row r="33" spans="1:6" ht="14.5" x14ac:dyDescent="0.35">
      <c r="A33" s="403">
        <v>27</v>
      </c>
      <c r="B33" s="400">
        <v>52000</v>
      </c>
      <c r="D33" s="211"/>
      <c r="E33" s="324"/>
      <c r="F33" s="412"/>
    </row>
    <row r="34" spans="1:6" ht="14.5" x14ac:dyDescent="0.35">
      <c r="A34" s="403">
        <v>28</v>
      </c>
      <c r="B34" s="400">
        <v>52000</v>
      </c>
      <c r="D34" s="211"/>
      <c r="E34" s="324"/>
      <c r="F34" s="412"/>
    </row>
    <row r="35" spans="1:6" ht="14.5" x14ac:dyDescent="0.35">
      <c r="A35" s="403">
        <v>29</v>
      </c>
      <c r="B35" s="400">
        <v>52000</v>
      </c>
      <c r="D35" s="211"/>
      <c r="E35" s="324"/>
      <c r="F35" s="412"/>
    </row>
    <row r="36" spans="1:6" ht="14.5" x14ac:dyDescent="0.35">
      <c r="A36" s="404">
        <v>30</v>
      </c>
      <c r="B36" s="401">
        <v>52000</v>
      </c>
      <c r="D36" s="216"/>
      <c r="E36" s="330"/>
      <c r="F36" s="413"/>
    </row>
  </sheetData>
  <pageMargins left="0.7" right="0.7" top="0.75" bottom="0.75" header="0.3" footer="0.3"/>
  <pageSetup orientation="portrait" r:id="rId1"/>
  <headerFooter>
    <oddFooter>&amp;L&amp;"Arial,Italic"Division of School Business
NC Department of Public Instruction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6FFA-8B9D-46EB-B820-0E94FD5E5637}">
  <dimension ref="A1:I36"/>
  <sheetViews>
    <sheetView topLeftCell="A5" workbookViewId="0">
      <selection activeCell="H15" sqref="H15:L15"/>
    </sheetView>
  </sheetViews>
  <sheetFormatPr defaultColWidth="9.1796875" defaultRowHeight="12.5" x14ac:dyDescent="0.25"/>
  <cols>
    <col min="1" max="1" width="9.1796875" style="325"/>
    <col min="2" max="2" width="11.1796875" style="325" customWidth="1"/>
    <col min="3" max="8" width="9.1796875" style="325"/>
    <col min="9" max="9" width="11.54296875" style="325" bestFit="1" customWidth="1"/>
    <col min="10" max="16384" width="9.1796875" style="325"/>
  </cols>
  <sheetData>
    <row r="1" spans="1:9" ht="13" x14ac:dyDescent="0.25">
      <c r="A1" s="327" t="s">
        <v>140</v>
      </c>
      <c r="C1" s="57"/>
      <c r="D1" s="326"/>
      <c r="I1" s="327"/>
    </row>
    <row r="2" spans="1:9" ht="13" x14ac:dyDescent="0.25">
      <c r="A2" s="327"/>
      <c r="D2" s="326"/>
    </row>
    <row r="3" spans="1:9" ht="13" x14ac:dyDescent="0.3">
      <c r="A3" s="328" t="s">
        <v>198</v>
      </c>
      <c r="D3" s="431"/>
    </row>
    <row r="4" spans="1:9" x14ac:dyDescent="0.25">
      <c r="A4" s="329"/>
      <c r="D4" s="326"/>
    </row>
    <row r="5" spans="1:9" ht="58" x14ac:dyDescent="0.35">
      <c r="A5" s="122" t="s">
        <v>34</v>
      </c>
      <c r="B5" s="299" t="s">
        <v>196</v>
      </c>
      <c r="C5" s="299" t="s">
        <v>81</v>
      </c>
      <c r="D5" s="122" t="s">
        <v>33</v>
      </c>
      <c r="E5" s="432" t="s">
        <v>199</v>
      </c>
      <c r="F5" s="299" t="s">
        <v>82</v>
      </c>
      <c r="G5" s="299" t="s">
        <v>38</v>
      </c>
    </row>
    <row r="6" spans="1:9" ht="14.5" x14ac:dyDescent="0.35">
      <c r="A6" s="123">
        <v>0</v>
      </c>
      <c r="B6" s="304">
        <v>35000</v>
      </c>
      <c r="C6" s="125"/>
      <c r="D6" s="303">
        <f>E6-B6</f>
        <v>0</v>
      </c>
      <c r="E6" s="125">
        <v>35000</v>
      </c>
      <c r="F6" s="313"/>
      <c r="G6" s="163"/>
    </row>
    <row r="7" spans="1:9" ht="14.5" x14ac:dyDescent="0.35">
      <c r="A7" s="126">
        <v>1</v>
      </c>
      <c r="B7" s="305">
        <v>36000</v>
      </c>
      <c r="C7" s="128">
        <f>B7-B6</f>
        <v>1000</v>
      </c>
      <c r="D7" s="302">
        <f>E7-B7</f>
        <v>0</v>
      </c>
      <c r="E7" s="128">
        <v>36000</v>
      </c>
      <c r="F7" s="314">
        <f>E7-B6</f>
        <v>1000</v>
      </c>
      <c r="G7" s="300">
        <f>F7/B6</f>
        <v>2.8571428571428571E-2</v>
      </c>
    </row>
    <row r="8" spans="1:9" ht="14.5" x14ac:dyDescent="0.35">
      <c r="A8" s="126">
        <v>2</v>
      </c>
      <c r="B8" s="305">
        <v>37000</v>
      </c>
      <c r="C8" s="128">
        <f t="shared" ref="C8:C35" si="0">B8-B7</f>
        <v>1000</v>
      </c>
      <c r="D8" s="302">
        <f t="shared" ref="D8:D35" si="1">E8-B8</f>
        <v>0</v>
      </c>
      <c r="E8" s="128">
        <v>37000</v>
      </c>
      <c r="F8" s="314">
        <f t="shared" ref="F8:F36" si="2">E8-B7</f>
        <v>1000</v>
      </c>
      <c r="G8" s="300">
        <f>F8/B7</f>
        <v>2.7777777777777776E-2</v>
      </c>
    </row>
    <row r="9" spans="1:9" ht="14.5" x14ac:dyDescent="0.35">
      <c r="A9" s="126">
        <v>3</v>
      </c>
      <c r="B9" s="305">
        <v>38000</v>
      </c>
      <c r="C9" s="128">
        <f t="shared" si="0"/>
        <v>1000</v>
      </c>
      <c r="D9" s="302">
        <f t="shared" si="1"/>
        <v>0</v>
      </c>
      <c r="E9" s="128">
        <v>38000</v>
      </c>
      <c r="F9" s="314">
        <f t="shared" si="2"/>
        <v>1000</v>
      </c>
      <c r="G9" s="300">
        <f t="shared" ref="G9:G36" si="3">F9/B8</f>
        <v>2.7027027027027029E-2</v>
      </c>
    </row>
    <row r="10" spans="1:9" ht="14.5" x14ac:dyDescent="0.35">
      <c r="A10" s="126">
        <v>4</v>
      </c>
      <c r="B10" s="305">
        <v>39000</v>
      </c>
      <c r="C10" s="128">
        <f t="shared" si="0"/>
        <v>1000</v>
      </c>
      <c r="D10" s="302">
        <f t="shared" si="1"/>
        <v>0</v>
      </c>
      <c r="E10" s="128">
        <v>39000</v>
      </c>
      <c r="F10" s="314">
        <f t="shared" si="2"/>
        <v>1000</v>
      </c>
      <c r="G10" s="300">
        <f t="shared" si="3"/>
        <v>2.6315789473684209E-2</v>
      </c>
    </row>
    <row r="11" spans="1:9" ht="14.5" x14ac:dyDescent="0.35">
      <c r="A11" s="126">
        <v>5</v>
      </c>
      <c r="B11" s="305">
        <v>40000</v>
      </c>
      <c r="C11" s="128">
        <f t="shared" si="0"/>
        <v>1000</v>
      </c>
      <c r="D11" s="302">
        <f t="shared" si="1"/>
        <v>0</v>
      </c>
      <c r="E11" s="128">
        <v>40000</v>
      </c>
      <c r="F11" s="314">
        <f t="shared" si="2"/>
        <v>1000</v>
      </c>
      <c r="G11" s="300">
        <f t="shared" si="3"/>
        <v>2.564102564102564E-2</v>
      </c>
    </row>
    <row r="12" spans="1:9" ht="14.5" x14ac:dyDescent="0.35">
      <c r="A12" s="126">
        <v>6</v>
      </c>
      <c r="B12" s="305">
        <v>41000</v>
      </c>
      <c r="C12" s="128">
        <f t="shared" si="0"/>
        <v>1000</v>
      </c>
      <c r="D12" s="302">
        <f t="shared" si="1"/>
        <v>0</v>
      </c>
      <c r="E12" s="128">
        <v>41000</v>
      </c>
      <c r="F12" s="314">
        <f t="shared" si="2"/>
        <v>1000</v>
      </c>
      <c r="G12" s="300">
        <f t="shared" si="3"/>
        <v>2.5000000000000001E-2</v>
      </c>
    </row>
    <row r="13" spans="1:9" ht="14.5" x14ac:dyDescent="0.35">
      <c r="A13" s="126">
        <v>7</v>
      </c>
      <c r="B13" s="305">
        <v>42000</v>
      </c>
      <c r="C13" s="128">
        <f t="shared" si="0"/>
        <v>1000</v>
      </c>
      <c r="D13" s="302">
        <f t="shared" si="1"/>
        <v>0</v>
      </c>
      <c r="E13" s="128">
        <v>42000</v>
      </c>
      <c r="F13" s="314">
        <f t="shared" si="2"/>
        <v>1000</v>
      </c>
      <c r="G13" s="300">
        <f t="shared" si="3"/>
        <v>2.4390243902439025E-2</v>
      </c>
    </row>
    <row r="14" spans="1:9" ht="14.5" x14ac:dyDescent="0.35">
      <c r="A14" s="126">
        <v>8</v>
      </c>
      <c r="B14" s="305">
        <v>43000</v>
      </c>
      <c r="C14" s="128">
        <f t="shared" si="0"/>
        <v>1000</v>
      </c>
      <c r="D14" s="302">
        <f t="shared" si="1"/>
        <v>0</v>
      </c>
      <c r="E14" s="128">
        <v>43000</v>
      </c>
      <c r="F14" s="314">
        <f>E14-B13</f>
        <v>1000</v>
      </c>
      <c r="G14" s="300">
        <f t="shared" si="3"/>
        <v>2.3809523809523808E-2</v>
      </c>
    </row>
    <row r="15" spans="1:9" ht="14.5" x14ac:dyDescent="0.35">
      <c r="A15" s="126">
        <v>9</v>
      </c>
      <c r="B15" s="305">
        <v>44000</v>
      </c>
      <c r="C15" s="128">
        <f t="shared" si="0"/>
        <v>1000</v>
      </c>
      <c r="D15" s="302">
        <f t="shared" si="1"/>
        <v>0</v>
      </c>
      <c r="E15" s="128">
        <v>44000</v>
      </c>
      <c r="F15" s="314">
        <f t="shared" si="2"/>
        <v>1000</v>
      </c>
      <c r="G15" s="300">
        <f t="shared" si="3"/>
        <v>2.3255813953488372E-2</v>
      </c>
    </row>
    <row r="16" spans="1:9" ht="14.5" x14ac:dyDescent="0.35">
      <c r="A16" s="126">
        <v>10</v>
      </c>
      <c r="B16" s="305">
        <v>45000</v>
      </c>
      <c r="C16" s="128">
        <f t="shared" si="0"/>
        <v>1000</v>
      </c>
      <c r="D16" s="302">
        <f t="shared" si="1"/>
        <v>0</v>
      </c>
      <c r="E16" s="128">
        <v>45000</v>
      </c>
      <c r="F16" s="314">
        <f t="shared" si="2"/>
        <v>1000</v>
      </c>
      <c r="G16" s="300">
        <f t="shared" si="3"/>
        <v>2.2727272727272728E-2</v>
      </c>
    </row>
    <row r="17" spans="1:9" ht="14.5" x14ac:dyDescent="0.35">
      <c r="A17" s="126">
        <v>11</v>
      </c>
      <c r="B17" s="305">
        <v>46000</v>
      </c>
      <c r="C17" s="128">
        <f t="shared" si="0"/>
        <v>1000</v>
      </c>
      <c r="D17" s="302">
        <f t="shared" si="1"/>
        <v>0</v>
      </c>
      <c r="E17" s="128">
        <v>46000</v>
      </c>
      <c r="F17" s="314">
        <f t="shared" si="2"/>
        <v>1000</v>
      </c>
      <c r="G17" s="300">
        <f t="shared" si="3"/>
        <v>2.2222222222222223E-2</v>
      </c>
    </row>
    <row r="18" spans="1:9" ht="14.5" x14ac:dyDescent="0.35">
      <c r="A18" s="126">
        <v>12</v>
      </c>
      <c r="B18" s="305">
        <v>47000</v>
      </c>
      <c r="C18" s="128">
        <f t="shared" si="0"/>
        <v>1000</v>
      </c>
      <c r="D18" s="302">
        <f t="shared" si="1"/>
        <v>0</v>
      </c>
      <c r="E18" s="128">
        <v>47000</v>
      </c>
      <c r="F18" s="314">
        <f t="shared" si="2"/>
        <v>1000</v>
      </c>
      <c r="G18" s="300">
        <f t="shared" si="3"/>
        <v>2.1739130434782608E-2</v>
      </c>
    </row>
    <row r="19" spans="1:9" ht="14.5" x14ac:dyDescent="0.35">
      <c r="A19" s="126">
        <v>13</v>
      </c>
      <c r="B19" s="305">
        <v>48000</v>
      </c>
      <c r="C19" s="128">
        <f t="shared" si="0"/>
        <v>1000</v>
      </c>
      <c r="D19" s="302">
        <f t="shared" si="1"/>
        <v>0</v>
      </c>
      <c r="E19" s="128">
        <v>48000</v>
      </c>
      <c r="F19" s="314">
        <f t="shared" si="2"/>
        <v>1000</v>
      </c>
      <c r="G19" s="300">
        <f t="shared" si="3"/>
        <v>2.1276595744680851E-2</v>
      </c>
    </row>
    <row r="20" spans="1:9" ht="14.5" x14ac:dyDescent="0.35">
      <c r="A20" s="126">
        <v>14</v>
      </c>
      <c r="B20" s="305">
        <v>49000</v>
      </c>
      <c r="C20" s="128">
        <f t="shared" si="0"/>
        <v>1000</v>
      </c>
      <c r="D20" s="302">
        <f t="shared" si="1"/>
        <v>0</v>
      </c>
      <c r="E20" s="128">
        <v>49000</v>
      </c>
      <c r="F20" s="314">
        <f t="shared" si="2"/>
        <v>1000</v>
      </c>
      <c r="G20" s="300">
        <f t="shared" si="3"/>
        <v>2.0833333333333332E-2</v>
      </c>
    </row>
    <row r="21" spans="1:9" ht="14.5" x14ac:dyDescent="0.35">
      <c r="A21" s="126">
        <v>15</v>
      </c>
      <c r="B21" s="305">
        <v>50000</v>
      </c>
      <c r="C21" s="128">
        <f t="shared" si="0"/>
        <v>1000</v>
      </c>
      <c r="D21" s="302">
        <f t="shared" si="1"/>
        <v>0</v>
      </c>
      <c r="E21" s="128">
        <v>50000</v>
      </c>
      <c r="F21" s="314">
        <f t="shared" si="2"/>
        <v>1000</v>
      </c>
      <c r="G21" s="300">
        <f t="shared" si="3"/>
        <v>2.0408163265306121E-2</v>
      </c>
    </row>
    <row r="22" spans="1:9" ht="14.5" x14ac:dyDescent="0.35">
      <c r="A22" s="126">
        <v>16</v>
      </c>
      <c r="B22" s="305">
        <v>50000</v>
      </c>
      <c r="C22" s="128">
        <f t="shared" si="0"/>
        <v>0</v>
      </c>
      <c r="D22" s="302">
        <f t="shared" si="1"/>
        <v>500</v>
      </c>
      <c r="E22" s="128">
        <v>50500</v>
      </c>
      <c r="F22" s="314">
        <f t="shared" si="2"/>
        <v>500</v>
      </c>
      <c r="G22" s="300">
        <f t="shared" si="3"/>
        <v>0.01</v>
      </c>
    </row>
    <row r="23" spans="1:9" ht="14.5" x14ac:dyDescent="0.35">
      <c r="A23" s="126">
        <v>17</v>
      </c>
      <c r="B23" s="305">
        <v>50000</v>
      </c>
      <c r="C23" s="128">
        <f t="shared" si="0"/>
        <v>0</v>
      </c>
      <c r="D23" s="302">
        <f t="shared" si="1"/>
        <v>500</v>
      </c>
      <c r="E23" s="128">
        <v>50500</v>
      </c>
      <c r="F23" s="314">
        <f t="shared" si="2"/>
        <v>500</v>
      </c>
      <c r="G23" s="300">
        <f t="shared" si="3"/>
        <v>0.01</v>
      </c>
    </row>
    <row r="24" spans="1:9" ht="14.5" x14ac:dyDescent="0.35">
      <c r="A24" s="126">
        <v>18</v>
      </c>
      <c r="B24" s="305">
        <v>50000</v>
      </c>
      <c r="C24" s="128">
        <f t="shared" si="0"/>
        <v>0</v>
      </c>
      <c r="D24" s="302">
        <f t="shared" si="1"/>
        <v>500</v>
      </c>
      <c r="E24" s="128">
        <v>50500</v>
      </c>
      <c r="F24" s="314">
        <f t="shared" si="2"/>
        <v>500</v>
      </c>
      <c r="G24" s="300">
        <f t="shared" si="3"/>
        <v>0.01</v>
      </c>
    </row>
    <row r="25" spans="1:9" ht="14.5" x14ac:dyDescent="0.35">
      <c r="A25" s="126">
        <v>19</v>
      </c>
      <c r="B25" s="305">
        <v>50000</v>
      </c>
      <c r="C25" s="128">
        <f t="shared" si="0"/>
        <v>0</v>
      </c>
      <c r="D25" s="302">
        <f t="shared" si="1"/>
        <v>500</v>
      </c>
      <c r="E25" s="128">
        <v>50500</v>
      </c>
      <c r="F25" s="314">
        <f t="shared" si="2"/>
        <v>500</v>
      </c>
      <c r="G25" s="300">
        <f t="shared" si="3"/>
        <v>0.01</v>
      </c>
    </row>
    <row r="26" spans="1:9" ht="14.5" x14ac:dyDescent="0.35">
      <c r="A26" s="126">
        <v>20</v>
      </c>
      <c r="B26" s="305">
        <v>50000</v>
      </c>
      <c r="C26" s="128">
        <f t="shared" si="0"/>
        <v>0</v>
      </c>
      <c r="D26" s="302">
        <f t="shared" si="1"/>
        <v>500</v>
      </c>
      <c r="E26" s="128">
        <v>50500</v>
      </c>
      <c r="F26" s="314">
        <f t="shared" si="2"/>
        <v>500</v>
      </c>
      <c r="G26" s="300">
        <f t="shared" si="3"/>
        <v>0.01</v>
      </c>
    </row>
    <row r="27" spans="1:9" ht="14.5" x14ac:dyDescent="0.35">
      <c r="A27" s="126">
        <v>21</v>
      </c>
      <c r="B27" s="305">
        <v>50000</v>
      </c>
      <c r="C27" s="128">
        <f t="shared" si="0"/>
        <v>0</v>
      </c>
      <c r="D27" s="302">
        <f t="shared" si="1"/>
        <v>1500</v>
      </c>
      <c r="E27" s="128">
        <v>51500</v>
      </c>
      <c r="F27" s="314">
        <f t="shared" si="2"/>
        <v>1500</v>
      </c>
      <c r="G27" s="300">
        <f t="shared" si="3"/>
        <v>0.03</v>
      </c>
    </row>
    <row r="28" spans="1:9" ht="14.5" x14ac:dyDescent="0.35">
      <c r="A28" s="126">
        <v>22</v>
      </c>
      <c r="B28" s="305">
        <v>50000</v>
      </c>
      <c r="C28" s="128">
        <f t="shared" si="0"/>
        <v>0</v>
      </c>
      <c r="D28" s="302">
        <f t="shared" si="1"/>
        <v>1500</v>
      </c>
      <c r="E28" s="128">
        <v>51500</v>
      </c>
      <c r="F28" s="314">
        <f t="shared" si="2"/>
        <v>1500</v>
      </c>
      <c r="G28" s="300">
        <f t="shared" si="3"/>
        <v>0.03</v>
      </c>
    </row>
    <row r="29" spans="1:9" ht="14.5" x14ac:dyDescent="0.35">
      <c r="A29" s="126">
        <v>23</v>
      </c>
      <c r="B29" s="305">
        <v>50000</v>
      </c>
      <c r="C29" s="128">
        <f t="shared" si="0"/>
        <v>0</v>
      </c>
      <c r="D29" s="302">
        <f t="shared" si="1"/>
        <v>1500</v>
      </c>
      <c r="E29" s="128">
        <v>51500</v>
      </c>
      <c r="F29" s="314">
        <f t="shared" si="2"/>
        <v>1500</v>
      </c>
      <c r="G29" s="300">
        <f t="shared" si="3"/>
        <v>0.03</v>
      </c>
    </row>
    <row r="30" spans="1:9" ht="14.5" x14ac:dyDescent="0.35">
      <c r="A30" s="126">
        <v>24</v>
      </c>
      <c r="B30" s="305">
        <v>50000</v>
      </c>
      <c r="C30" s="128">
        <f t="shared" si="0"/>
        <v>0</v>
      </c>
      <c r="D30" s="302">
        <f t="shared" si="1"/>
        <v>1500</v>
      </c>
      <c r="E30" s="128">
        <v>51500</v>
      </c>
      <c r="F30" s="314">
        <f t="shared" si="2"/>
        <v>1500</v>
      </c>
      <c r="G30" s="300">
        <f t="shared" si="3"/>
        <v>0.03</v>
      </c>
    </row>
    <row r="31" spans="1:9" ht="14.5" x14ac:dyDescent="0.35">
      <c r="A31" s="126">
        <v>25</v>
      </c>
      <c r="B31" s="305">
        <v>52000</v>
      </c>
      <c r="C31" s="128">
        <f t="shared" si="0"/>
        <v>2000</v>
      </c>
      <c r="D31" s="302">
        <f t="shared" si="1"/>
        <v>600</v>
      </c>
      <c r="E31" s="128">
        <v>52600</v>
      </c>
      <c r="F31" s="314">
        <f>E31-B30</f>
        <v>2600</v>
      </c>
      <c r="G31" s="300">
        <f>F31/B30</f>
        <v>5.1999999999999998E-2</v>
      </c>
      <c r="I31" s="310"/>
    </row>
    <row r="32" spans="1:9" ht="14.5" x14ac:dyDescent="0.35">
      <c r="A32" s="126">
        <v>26</v>
      </c>
      <c r="B32" s="305">
        <v>52000</v>
      </c>
      <c r="C32" s="128">
        <f t="shared" si="0"/>
        <v>0</v>
      </c>
      <c r="D32" s="302">
        <f t="shared" si="1"/>
        <v>600</v>
      </c>
      <c r="E32" s="128">
        <v>52600</v>
      </c>
      <c r="F32" s="314">
        <f t="shared" si="2"/>
        <v>600</v>
      </c>
      <c r="G32" s="300">
        <f>F32/B31</f>
        <v>1.1538461538461539E-2</v>
      </c>
    </row>
    <row r="33" spans="1:7" ht="14.5" x14ac:dyDescent="0.35">
      <c r="A33" s="126">
        <v>27</v>
      </c>
      <c r="B33" s="305">
        <v>52000</v>
      </c>
      <c r="C33" s="128">
        <f t="shared" si="0"/>
        <v>0</v>
      </c>
      <c r="D33" s="302">
        <f t="shared" si="1"/>
        <v>600</v>
      </c>
      <c r="E33" s="128">
        <v>52600</v>
      </c>
      <c r="F33" s="314">
        <f t="shared" si="2"/>
        <v>600</v>
      </c>
      <c r="G33" s="300">
        <f t="shared" si="3"/>
        <v>1.1538461538461539E-2</v>
      </c>
    </row>
    <row r="34" spans="1:7" ht="14.5" x14ac:dyDescent="0.35">
      <c r="A34" s="126">
        <v>28</v>
      </c>
      <c r="B34" s="305">
        <v>52000</v>
      </c>
      <c r="C34" s="128">
        <f t="shared" si="0"/>
        <v>0</v>
      </c>
      <c r="D34" s="302">
        <f t="shared" si="1"/>
        <v>600</v>
      </c>
      <c r="E34" s="128">
        <v>52600</v>
      </c>
      <c r="F34" s="314">
        <f t="shared" si="2"/>
        <v>600</v>
      </c>
      <c r="G34" s="300">
        <f t="shared" si="3"/>
        <v>1.1538461538461539E-2</v>
      </c>
    </row>
    <row r="35" spans="1:7" ht="14.5" x14ac:dyDescent="0.35">
      <c r="A35" s="126">
        <v>29</v>
      </c>
      <c r="B35" s="305">
        <v>52000</v>
      </c>
      <c r="C35" s="128">
        <f t="shared" si="0"/>
        <v>0</v>
      </c>
      <c r="D35" s="302">
        <f t="shared" si="1"/>
        <v>600</v>
      </c>
      <c r="E35" s="128">
        <v>52600</v>
      </c>
      <c r="F35" s="314">
        <f t="shared" si="2"/>
        <v>600</v>
      </c>
      <c r="G35" s="300">
        <f t="shared" si="3"/>
        <v>1.1538461538461539E-2</v>
      </c>
    </row>
    <row r="36" spans="1:7" ht="14.5" x14ac:dyDescent="0.35">
      <c r="A36" s="126">
        <v>30</v>
      </c>
      <c r="B36" s="306">
        <v>52000</v>
      </c>
      <c r="C36" s="133">
        <f>B35-B36</f>
        <v>0</v>
      </c>
      <c r="D36" s="307">
        <f>E36-B36</f>
        <v>600</v>
      </c>
      <c r="E36" s="133">
        <v>52600</v>
      </c>
      <c r="F36" s="315">
        <f t="shared" si="2"/>
        <v>600</v>
      </c>
      <c r="G36" s="301">
        <f t="shared" si="3"/>
        <v>1.1538461538461539E-2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1EA0-0A48-448E-A2A4-067EC3635EAA}">
  <sheetPr>
    <pageSetUpPr fitToPage="1"/>
  </sheetPr>
  <dimension ref="A1:K13"/>
  <sheetViews>
    <sheetView topLeftCell="A2" workbookViewId="0">
      <selection activeCell="H15" sqref="H15:L15"/>
    </sheetView>
  </sheetViews>
  <sheetFormatPr defaultRowHeight="12.5" x14ac:dyDescent="0.25"/>
  <cols>
    <col min="1" max="1" width="5.26953125" style="325" customWidth="1"/>
    <col min="3" max="3" width="4.81640625" customWidth="1"/>
    <col min="4" max="4" width="11.81640625" customWidth="1"/>
    <col min="5" max="6" width="11.1796875" customWidth="1"/>
    <col min="7" max="7" width="13.26953125" customWidth="1"/>
    <col min="8" max="8" width="4.453125" customWidth="1"/>
  </cols>
  <sheetData>
    <row r="1" spans="1:11" s="325" customFormat="1" ht="13" x14ac:dyDescent="0.3">
      <c r="A1" s="328" t="s">
        <v>200</v>
      </c>
    </row>
    <row r="2" spans="1:11" s="325" customFormat="1" ht="13" x14ac:dyDescent="0.3">
      <c r="A2" s="328"/>
    </row>
    <row r="3" spans="1:11" ht="18" x14ac:dyDescent="0.4">
      <c r="A3" s="335" t="s">
        <v>127</v>
      </c>
      <c r="C3" s="335"/>
      <c r="D3" s="334"/>
      <c r="E3" s="337"/>
      <c r="F3" s="338"/>
      <c r="G3" s="338"/>
      <c r="I3" s="328"/>
    </row>
    <row r="4" spans="1:11" ht="13" x14ac:dyDescent="0.3">
      <c r="B4" s="328"/>
    </row>
    <row r="5" spans="1:11" s="325" customFormat="1" ht="13" x14ac:dyDescent="0.3">
      <c r="B5" s="328" t="s">
        <v>201</v>
      </c>
    </row>
    <row r="6" spans="1:11" s="325" customFormat="1" ht="13" x14ac:dyDescent="0.3">
      <c r="B6" s="328"/>
      <c r="C6" s="57" t="s">
        <v>107</v>
      </c>
    </row>
    <row r="7" spans="1:11" s="325" customFormat="1" ht="26" x14ac:dyDescent="0.25">
      <c r="B7" s="414"/>
      <c r="D7" s="339" t="s">
        <v>91</v>
      </c>
      <c r="E7" s="339" t="s">
        <v>92</v>
      </c>
      <c r="F7" s="336" t="s">
        <v>93</v>
      </c>
      <c r="G7" s="340" t="s">
        <v>94</v>
      </c>
      <c r="I7" s="549" t="s">
        <v>126</v>
      </c>
      <c r="J7" s="550" t="s">
        <v>106</v>
      </c>
    </row>
    <row r="8" spans="1:11" s="325" customFormat="1" ht="13" x14ac:dyDescent="0.3">
      <c r="D8" s="341" t="s">
        <v>99</v>
      </c>
      <c r="E8" s="385">
        <v>68125</v>
      </c>
      <c r="F8" s="385">
        <v>74938</v>
      </c>
      <c r="G8" s="385">
        <v>81750</v>
      </c>
      <c r="I8" s="394" t="s">
        <v>101</v>
      </c>
      <c r="J8" s="395">
        <v>15000</v>
      </c>
      <c r="K8" s="328"/>
    </row>
    <row r="9" spans="1:11" s="325" customFormat="1" ht="13" x14ac:dyDescent="0.3">
      <c r="D9" s="341" t="s">
        <v>100</v>
      </c>
      <c r="E9" s="385">
        <v>71531</v>
      </c>
      <c r="F9" s="385">
        <v>78684</v>
      </c>
      <c r="G9" s="385">
        <v>85837</v>
      </c>
      <c r="I9" s="394" t="s">
        <v>102</v>
      </c>
      <c r="J9" s="395">
        <v>10000</v>
      </c>
      <c r="K9" s="93"/>
    </row>
    <row r="10" spans="1:11" s="325" customFormat="1" ht="13" x14ac:dyDescent="0.3">
      <c r="D10" s="341" t="s">
        <v>95</v>
      </c>
      <c r="E10" s="385">
        <v>74938</v>
      </c>
      <c r="F10" s="385">
        <v>82432</v>
      </c>
      <c r="G10" s="385">
        <v>89926</v>
      </c>
      <c r="I10" s="394" t="s">
        <v>103</v>
      </c>
      <c r="J10" s="395">
        <v>5000</v>
      </c>
      <c r="K10" s="93"/>
    </row>
    <row r="11" spans="1:11" s="325" customFormat="1" ht="13" x14ac:dyDescent="0.3">
      <c r="D11" s="341" t="s">
        <v>96</v>
      </c>
      <c r="E11" s="385">
        <v>78344</v>
      </c>
      <c r="F11" s="385">
        <v>86178</v>
      </c>
      <c r="G11" s="385">
        <v>94013</v>
      </c>
      <c r="I11" s="394" t="s">
        <v>104</v>
      </c>
      <c r="J11" s="395">
        <v>2500</v>
      </c>
      <c r="K11" s="93"/>
    </row>
    <row r="12" spans="1:11" s="325" customFormat="1" ht="13" x14ac:dyDescent="0.3">
      <c r="D12" s="341" t="s">
        <v>97</v>
      </c>
      <c r="E12" s="385">
        <v>81750</v>
      </c>
      <c r="F12" s="385">
        <v>89925</v>
      </c>
      <c r="G12" s="385">
        <v>98100</v>
      </c>
      <c r="I12" s="394" t="s">
        <v>105</v>
      </c>
      <c r="J12" s="395">
        <v>1000</v>
      </c>
      <c r="K12" s="93"/>
    </row>
    <row r="13" spans="1:11" s="325" customFormat="1" ht="13" x14ac:dyDescent="0.3">
      <c r="D13" s="341" t="s">
        <v>98</v>
      </c>
      <c r="E13" s="385">
        <v>85156</v>
      </c>
      <c r="F13" s="385">
        <v>93672</v>
      </c>
      <c r="G13" s="385">
        <v>102187</v>
      </c>
      <c r="K13" s="93"/>
    </row>
  </sheetData>
  <mergeCells count="1">
    <mergeCell ref="I7:J7"/>
  </mergeCells>
  <pageMargins left="0.7" right="0.7" top="0.75" bottom="0.75" header="0.3" footer="0.3"/>
  <pageSetup scale="90" orientation="portrait" r:id="rId1"/>
  <headerFooter>
    <oddFooter>&amp;L&amp;"Arial,Italic"&amp;9Division of School Business
NC Department of Public Instruction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63BC1-7EA5-46C8-9D29-B4C9B2FFBF4E}">
  <dimension ref="A1:I36"/>
  <sheetViews>
    <sheetView workbookViewId="0">
      <selection activeCell="H15" sqref="H15:L15"/>
    </sheetView>
  </sheetViews>
  <sheetFormatPr defaultRowHeight="12.5" x14ac:dyDescent="0.25"/>
  <cols>
    <col min="2" max="2" width="11.1796875" customWidth="1"/>
    <col min="9" max="9" width="11.54296875" bestFit="1" customWidth="1"/>
  </cols>
  <sheetData>
    <row r="1" spans="1:9" ht="13" x14ac:dyDescent="0.25">
      <c r="A1" s="101" t="s">
        <v>132</v>
      </c>
      <c r="C1" s="57"/>
      <c r="D1" s="54"/>
      <c r="I1" s="101"/>
    </row>
    <row r="2" spans="1:9" ht="13" x14ac:dyDescent="0.25">
      <c r="A2" s="101"/>
      <c r="D2" s="54"/>
    </row>
    <row r="3" spans="1:9" ht="13" x14ac:dyDescent="0.3">
      <c r="A3" s="106" t="s">
        <v>79</v>
      </c>
      <c r="D3" s="101"/>
    </row>
    <row r="4" spans="1:9" x14ac:dyDescent="0.25">
      <c r="A4" s="121"/>
      <c r="D4" s="54"/>
    </row>
    <row r="5" spans="1:9" ht="87" x14ac:dyDescent="0.35">
      <c r="A5" s="122" t="s">
        <v>34</v>
      </c>
      <c r="B5" s="299" t="s">
        <v>80</v>
      </c>
      <c r="C5" s="122" t="s">
        <v>81</v>
      </c>
      <c r="D5" s="122" t="s">
        <v>33</v>
      </c>
      <c r="E5" s="122" t="s">
        <v>88</v>
      </c>
      <c r="F5" s="299" t="s">
        <v>82</v>
      </c>
      <c r="G5" s="299" t="s">
        <v>38</v>
      </c>
    </row>
    <row r="6" spans="1:9" ht="14.5" x14ac:dyDescent="0.35">
      <c r="A6" s="123">
        <v>0</v>
      </c>
      <c r="B6" s="304">
        <v>35000</v>
      </c>
      <c r="C6" s="125"/>
      <c r="D6" s="303">
        <f>E6-B6</f>
        <v>0</v>
      </c>
      <c r="E6" s="125">
        <v>35000</v>
      </c>
      <c r="F6" s="313"/>
      <c r="G6" s="163"/>
    </row>
    <row r="7" spans="1:9" ht="14.5" x14ac:dyDescent="0.35">
      <c r="A7" s="126">
        <v>1</v>
      </c>
      <c r="B7" s="305">
        <v>36000</v>
      </c>
      <c r="C7" s="128">
        <f>B7-B6</f>
        <v>1000</v>
      </c>
      <c r="D7" s="302">
        <f>E7-B7</f>
        <v>0</v>
      </c>
      <c r="E7" s="128">
        <v>36000</v>
      </c>
      <c r="F7" s="314">
        <f>E7-B6</f>
        <v>1000</v>
      </c>
      <c r="G7" s="300">
        <f>F7/B6</f>
        <v>2.8571428571428571E-2</v>
      </c>
    </row>
    <row r="8" spans="1:9" ht="14.5" x14ac:dyDescent="0.35">
      <c r="A8" s="126">
        <v>2</v>
      </c>
      <c r="B8" s="305">
        <v>37000</v>
      </c>
      <c r="C8" s="128">
        <f t="shared" ref="C8:C35" si="0">B8-B7</f>
        <v>1000</v>
      </c>
      <c r="D8" s="302">
        <f t="shared" ref="D8:D35" si="1">E8-B8</f>
        <v>0</v>
      </c>
      <c r="E8" s="128">
        <v>37000</v>
      </c>
      <c r="F8" s="314">
        <f t="shared" ref="F8:F36" si="2">E8-B7</f>
        <v>1000</v>
      </c>
      <c r="G8" s="300">
        <f>F8/B7</f>
        <v>2.7777777777777776E-2</v>
      </c>
    </row>
    <row r="9" spans="1:9" ht="14.5" x14ac:dyDescent="0.35">
      <c r="A9" s="126">
        <v>3</v>
      </c>
      <c r="B9" s="305">
        <v>38000</v>
      </c>
      <c r="C9" s="128">
        <f t="shared" si="0"/>
        <v>1000</v>
      </c>
      <c r="D9" s="302">
        <f t="shared" si="1"/>
        <v>0</v>
      </c>
      <c r="E9" s="128">
        <v>38000</v>
      </c>
      <c r="F9" s="314">
        <f t="shared" si="2"/>
        <v>1000</v>
      </c>
      <c r="G9" s="300">
        <f t="shared" ref="G9:G36" si="3">F9/B8</f>
        <v>2.7027027027027029E-2</v>
      </c>
    </row>
    <row r="10" spans="1:9" ht="14.5" x14ac:dyDescent="0.35">
      <c r="A10" s="126">
        <v>4</v>
      </c>
      <c r="B10" s="305">
        <v>39000</v>
      </c>
      <c r="C10" s="128">
        <f t="shared" si="0"/>
        <v>1000</v>
      </c>
      <c r="D10" s="302">
        <f t="shared" si="1"/>
        <v>0</v>
      </c>
      <c r="E10" s="128">
        <v>39000</v>
      </c>
      <c r="F10" s="314">
        <f t="shared" si="2"/>
        <v>1000</v>
      </c>
      <c r="G10" s="300">
        <f t="shared" si="3"/>
        <v>2.6315789473684209E-2</v>
      </c>
    </row>
    <row r="11" spans="1:9" ht="14.5" x14ac:dyDescent="0.35">
      <c r="A11" s="126">
        <v>5</v>
      </c>
      <c r="B11" s="305">
        <v>40000</v>
      </c>
      <c r="C11" s="128">
        <f t="shared" si="0"/>
        <v>1000</v>
      </c>
      <c r="D11" s="302">
        <f t="shared" si="1"/>
        <v>0</v>
      </c>
      <c r="E11" s="128">
        <v>40000</v>
      </c>
      <c r="F11" s="314">
        <f t="shared" si="2"/>
        <v>1000</v>
      </c>
      <c r="G11" s="300">
        <f t="shared" si="3"/>
        <v>2.564102564102564E-2</v>
      </c>
    </row>
    <row r="12" spans="1:9" ht="14.5" x14ac:dyDescent="0.35">
      <c r="A12" s="126">
        <v>6</v>
      </c>
      <c r="B12" s="305">
        <v>41000</v>
      </c>
      <c r="C12" s="128">
        <f t="shared" si="0"/>
        <v>1000</v>
      </c>
      <c r="D12" s="302">
        <f t="shared" si="1"/>
        <v>0</v>
      </c>
      <c r="E12" s="128">
        <v>41000</v>
      </c>
      <c r="F12" s="314">
        <f t="shared" si="2"/>
        <v>1000</v>
      </c>
      <c r="G12" s="300">
        <f t="shared" si="3"/>
        <v>2.5000000000000001E-2</v>
      </c>
    </row>
    <row r="13" spans="1:9" ht="14.5" x14ac:dyDescent="0.35">
      <c r="A13" s="126">
        <v>7</v>
      </c>
      <c r="B13" s="305">
        <v>42000</v>
      </c>
      <c r="C13" s="128">
        <f t="shared" si="0"/>
        <v>1000</v>
      </c>
      <c r="D13" s="302">
        <f t="shared" si="1"/>
        <v>0</v>
      </c>
      <c r="E13" s="128">
        <v>42000</v>
      </c>
      <c r="F13" s="314">
        <f t="shared" si="2"/>
        <v>1000</v>
      </c>
      <c r="G13" s="300">
        <f t="shared" si="3"/>
        <v>2.4390243902439025E-2</v>
      </c>
    </row>
    <row r="14" spans="1:9" ht="14.5" x14ac:dyDescent="0.35">
      <c r="A14" s="126">
        <v>8</v>
      </c>
      <c r="B14" s="305">
        <v>43000</v>
      </c>
      <c r="C14" s="128">
        <f t="shared" si="0"/>
        <v>1000</v>
      </c>
      <c r="D14" s="302">
        <f t="shared" si="1"/>
        <v>0</v>
      </c>
      <c r="E14" s="128">
        <v>43000</v>
      </c>
      <c r="F14" s="314">
        <f>E14-B13</f>
        <v>1000</v>
      </c>
      <c r="G14" s="300">
        <f t="shared" si="3"/>
        <v>2.3809523809523808E-2</v>
      </c>
    </row>
    <row r="15" spans="1:9" ht="14.5" x14ac:dyDescent="0.35">
      <c r="A15" s="126">
        <v>9</v>
      </c>
      <c r="B15" s="305">
        <v>44000</v>
      </c>
      <c r="C15" s="128">
        <f t="shared" si="0"/>
        <v>1000</v>
      </c>
      <c r="D15" s="302">
        <f t="shared" si="1"/>
        <v>0</v>
      </c>
      <c r="E15" s="128">
        <v>44000</v>
      </c>
      <c r="F15" s="314">
        <f t="shared" si="2"/>
        <v>1000</v>
      </c>
      <c r="G15" s="300">
        <f t="shared" si="3"/>
        <v>2.3255813953488372E-2</v>
      </c>
    </row>
    <row r="16" spans="1:9" ht="14.5" x14ac:dyDescent="0.35">
      <c r="A16" s="126">
        <v>10</v>
      </c>
      <c r="B16" s="305">
        <v>45000</v>
      </c>
      <c r="C16" s="128">
        <f t="shared" si="0"/>
        <v>1000</v>
      </c>
      <c r="D16" s="302">
        <f t="shared" si="1"/>
        <v>0</v>
      </c>
      <c r="E16" s="128">
        <v>45000</v>
      </c>
      <c r="F16" s="314">
        <f t="shared" si="2"/>
        <v>1000</v>
      </c>
      <c r="G16" s="300">
        <f t="shared" si="3"/>
        <v>2.2727272727272728E-2</v>
      </c>
    </row>
    <row r="17" spans="1:9" ht="14.5" x14ac:dyDescent="0.35">
      <c r="A17" s="126">
        <v>11</v>
      </c>
      <c r="B17" s="305">
        <v>46000</v>
      </c>
      <c r="C17" s="128">
        <f t="shared" si="0"/>
        <v>1000</v>
      </c>
      <c r="D17" s="302">
        <f t="shared" si="1"/>
        <v>0</v>
      </c>
      <c r="E17" s="128">
        <v>46000</v>
      </c>
      <c r="F17" s="314">
        <f t="shared" si="2"/>
        <v>1000</v>
      </c>
      <c r="G17" s="300">
        <f t="shared" si="3"/>
        <v>2.2222222222222223E-2</v>
      </c>
    </row>
    <row r="18" spans="1:9" ht="14.5" x14ac:dyDescent="0.35">
      <c r="A18" s="126">
        <v>12</v>
      </c>
      <c r="B18" s="305">
        <v>47000</v>
      </c>
      <c r="C18" s="128">
        <f t="shared" si="0"/>
        <v>1000</v>
      </c>
      <c r="D18" s="302">
        <f t="shared" si="1"/>
        <v>0</v>
      </c>
      <c r="E18" s="128">
        <v>47000</v>
      </c>
      <c r="F18" s="314">
        <f t="shared" si="2"/>
        <v>1000</v>
      </c>
      <c r="G18" s="300">
        <f t="shared" si="3"/>
        <v>2.1739130434782608E-2</v>
      </c>
    </row>
    <row r="19" spans="1:9" ht="14.5" x14ac:dyDescent="0.35">
      <c r="A19" s="126">
        <v>13</v>
      </c>
      <c r="B19" s="305">
        <v>48000</v>
      </c>
      <c r="C19" s="128">
        <f t="shared" si="0"/>
        <v>1000</v>
      </c>
      <c r="D19" s="302">
        <f t="shared" si="1"/>
        <v>0</v>
      </c>
      <c r="E19" s="128">
        <v>48000</v>
      </c>
      <c r="F19" s="314">
        <f t="shared" si="2"/>
        <v>1000</v>
      </c>
      <c r="G19" s="300">
        <f t="shared" si="3"/>
        <v>2.1276595744680851E-2</v>
      </c>
    </row>
    <row r="20" spans="1:9" ht="14.5" x14ac:dyDescent="0.35">
      <c r="A20" s="126">
        <v>14</v>
      </c>
      <c r="B20" s="305">
        <v>49000</v>
      </c>
      <c r="C20" s="128">
        <f t="shared" si="0"/>
        <v>1000</v>
      </c>
      <c r="D20" s="302">
        <f t="shared" si="1"/>
        <v>0</v>
      </c>
      <c r="E20" s="128">
        <v>49000</v>
      </c>
      <c r="F20" s="314">
        <f t="shared" si="2"/>
        <v>1000</v>
      </c>
      <c r="G20" s="300">
        <f t="shared" si="3"/>
        <v>2.0833333333333332E-2</v>
      </c>
    </row>
    <row r="21" spans="1:9" ht="14.5" x14ac:dyDescent="0.35">
      <c r="A21" s="126">
        <v>15</v>
      </c>
      <c r="B21" s="305">
        <v>50000</v>
      </c>
      <c r="C21" s="128">
        <f t="shared" si="0"/>
        <v>1000</v>
      </c>
      <c r="D21" s="302">
        <f t="shared" si="1"/>
        <v>0</v>
      </c>
      <c r="E21" s="128">
        <v>50000</v>
      </c>
      <c r="F21" s="314">
        <f t="shared" si="2"/>
        <v>1000</v>
      </c>
      <c r="G21" s="300">
        <f t="shared" si="3"/>
        <v>2.0408163265306121E-2</v>
      </c>
    </row>
    <row r="22" spans="1:9" ht="14.5" x14ac:dyDescent="0.35">
      <c r="A22" s="126">
        <v>16</v>
      </c>
      <c r="B22" s="305">
        <v>50000</v>
      </c>
      <c r="C22" s="128">
        <f t="shared" si="0"/>
        <v>0</v>
      </c>
      <c r="D22" s="302">
        <f t="shared" si="1"/>
        <v>500</v>
      </c>
      <c r="E22" s="128">
        <v>50500</v>
      </c>
      <c r="F22" s="314">
        <f t="shared" si="2"/>
        <v>500</v>
      </c>
      <c r="G22" s="300">
        <f t="shared" si="3"/>
        <v>0.01</v>
      </c>
    </row>
    <row r="23" spans="1:9" ht="14.5" x14ac:dyDescent="0.35">
      <c r="A23" s="126">
        <v>17</v>
      </c>
      <c r="B23" s="305">
        <v>50000</v>
      </c>
      <c r="C23" s="128">
        <f t="shared" si="0"/>
        <v>0</v>
      </c>
      <c r="D23" s="302">
        <f t="shared" si="1"/>
        <v>1000</v>
      </c>
      <c r="E23" s="128">
        <v>51000</v>
      </c>
      <c r="F23" s="314">
        <f t="shared" si="2"/>
        <v>1000</v>
      </c>
      <c r="G23" s="300">
        <f t="shared" si="3"/>
        <v>0.02</v>
      </c>
    </row>
    <row r="24" spans="1:9" ht="14.5" x14ac:dyDescent="0.35">
      <c r="A24" s="126">
        <v>18</v>
      </c>
      <c r="B24" s="305">
        <v>50000</v>
      </c>
      <c r="C24" s="128">
        <f t="shared" si="0"/>
        <v>0</v>
      </c>
      <c r="D24" s="302">
        <f t="shared" si="1"/>
        <v>1500</v>
      </c>
      <c r="E24" s="128">
        <v>51500</v>
      </c>
      <c r="F24" s="314">
        <f t="shared" si="2"/>
        <v>1500</v>
      </c>
      <c r="G24" s="300">
        <f t="shared" si="3"/>
        <v>0.03</v>
      </c>
    </row>
    <row r="25" spans="1:9" ht="14.5" x14ac:dyDescent="0.35">
      <c r="A25" s="126">
        <v>19</v>
      </c>
      <c r="B25" s="305">
        <v>50000</v>
      </c>
      <c r="C25" s="128">
        <f t="shared" si="0"/>
        <v>0</v>
      </c>
      <c r="D25" s="302">
        <f t="shared" si="1"/>
        <v>2000</v>
      </c>
      <c r="E25" s="128">
        <v>52000</v>
      </c>
      <c r="F25" s="314">
        <f t="shared" si="2"/>
        <v>2000</v>
      </c>
      <c r="G25" s="300">
        <f t="shared" si="3"/>
        <v>0.04</v>
      </c>
    </row>
    <row r="26" spans="1:9" ht="14.5" x14ac:dyDescent="0.35">
      <c r="A26" s="126">
        <v>20</v>
      </c>
      <c r="B26" s="305">
        <v>50000</v>
      </c>
      <c r="C26" s="128">
        <f t="shared" si="0"/>
        <v>0</v>
      </c>
      <c r="D26" s="302">
        <f t="shared" si="1"/>
        <v>2500</v>
      </c>
      <c r="E26" s="128">
        <v>52500</v>
      </c>
      <c r="F26" s="314">
        <f t="shared" si="2"/>
        <v>2500</v>
      </c>
      <c r="G26" s="300">
        <f t="shared" si="3"/>
        <v>0.05</v>
      </c>
    </row>
    <row r="27" spans="1:9" ht="14.5" x14ac:dyDescent="0.35">
      <c r="A27" s="126">
        <v>21</v>
      </c>
      <c r="B27" s="305">
        <v>50000</v>
      </c>
      <c r="C27" s="128">
        <f t="shared" si="0"/>
        <v>0</v>
      </c>
      <c r="D27" s="302">
        <f t="shared" si="1"/>
        <v>3000</v>
      </c>
      <c r="E27" s="128">
        <v>53000</v>
      </c>
      <c r="F27" s="314">
        <f t="shared" si="2"/>
        <v>3000</v>
      </c>
      <c r="G27" s="300">
        <f t="shared" si="3"/>
        <v>0.06</v>
      </c>
    </row>
    <row r="28" spans="1:9" ht="14.5" x14ac:dyDescent="0.35">
      <c r="A28" s="126">
        <v>22</v>
      </c>
      <c r="B28" s="305">
        <v>50000</v>
      </c>
      <c r="C28" s="128">
        <f t="shared" si="0"/>
        <v>0</v>
      </c>
      <c r="D28" s="302">
        <f t="shared" si="1"/>
        <v>3500</v>
      </c>
      <c r="E28" s="128">
        <v>53500</v>
      </c>
      <c r="F28" s="314">
        <f t="shared" si="2"/>
        <v>3500</v>
      </c>
      <c r="G28" s="300">
        <f t="shared" si="3"/>
        <v>7.0000000000000007E-2</v>
      </c>
    </row>
    <row r="29" spans="1:9" ht="14.5" x14ac:dyDescent="0.35">
      <c r="A29" s="126">
        <v>23</v>
      </c>
      <c r="B29" s="305">
        <v>50000</v>
      </c>
      <c r="C29" s="128">
        <f t="shared" si="0"/>
        <v>0</v>
      </c>
      <c r="D29" s="302">
        <f t="shared" si="1"/>
        <v>4000</v>
      </c>
      <c r="E29" s="128">
        <v>54000</v>
      </c>
      <c r="F29" s="314">
        <f t="shared" si="2"/>
        <v>4000</v>
      </c>
      <c r="G29" s="300">
        <f t="shared" si="3"/>
        <v>0.08</v>
      </c>
    </row>
    <row r="30" spans="1:9" ht="14.5" x14ac:dyDescent="0.35">
      <c r="A30" s="126">
        <v>24</v>
      </c>
      <c r="B30" s="305">
        <v>50000</v>
      </c>
      <c r="C30" s="128">
        <f t="shared" si="0"/>
        <v>0</v>
      </c>
      <c r="D30" s="302">
        <f t="shared" si="1"/>
        <v>4500</v>
      </c>
      <c r="E30" s="128">
        <v>54500</v>
      </c>
      <c r="F30" s="314">
        <f t="shared" si="2"/>
        <v>4500</v>
      </c>
      <c r="G30" s="300">
        <f t="shared" si="3"/>
        <v>0.09</v>
      </c>
    </row>
    <row r="31" spans="1:9" ht="14.5" x14ac:dyDescent="0.35">
      <c r="A31" s="126">
        <v>25</v>
      </c>
      <c r="B31" s="305">
        <v>52000</v>
      </c>
      <c r="C31" s="128">
        <f t="shared" si="0"/>
        <v>2000</v>
      </c>
      <c r="D31" s="302">
        <f t="shared" si="1"/>
        <v>3000</v>
      </c>
      <c r="E31" s="128">
        <v>55000</v>
      </c>
      <c r="F31" s="314">
        <f t="shared" si="2"/>
        <v>5000</v>
      </c>
      <c r="G31" s="300">
        <f t="shared" si="3"/>
        <v>0.1</v>
      </c>
      <c r="I31" s="310"/>
    </row>
    <row r="32" spans="1:9" ht="14.5" x14ac:dyDescent="0.35">
      <c r="A32" s="126">
        <v>26</v>
      </c>
      <c r="B32" s="305">
        <v>52000</v>
      </c>
      <c r="C32" s="128">
        <f t="shared" si="0"/>
        <v>0</v>
      </c>
      <c r="D32" s="302">
        <f t="shared" si="1"/>
        <v>3500</v>
      </c>
      <c r="E32" s="128">
        <v>55500</v>
      </c>
      <c r="F32" s="314">
        <f t="shared" si="2"/>
        <v>3500</v>
      </c>
      <c r="G32" s="300">
        <f t="shared" si="3"/>
        <v>6.7307692307692304E-2</v>
      </c>
    </row>
    <row r="33" spans="1:7" ht="14.5" x14ac:dyDescent="0.35">
      <c r="A33" s="126">
        <v>27</v>
      </c>
      <c r="B33" s="305">
        <v>52000</v>
      </c>
      <c r="C33" s="128">
        <f t="shared" si="0"/>
        <v>0</v>
      </c>
      <c r="D33" s="302">
        <f t="shared" si="1"/>
        <v>4000</v>
      </c>
      <c r="E33" s="128">
        <v>56000</v>
      </c>
      <c r="F33" s="314">
        <f t="shared" si="2"/>
        <v>4000</v>
      </c>
      <c r="G33" s="300">
        <f t="shared" si="3"/>
        <v>7.6923076923076927E-2</v>
      </c>
    </row>
    <row r="34" spans="1:7" ht="14.5" x14ac:dyDescent="0.35">
      <c r="A34" s="126">
        <v>28</v>
      </c>
      <c r="B34" s="305">
        <v>52000</v>
      </c>
      <c r="C34" s="128">
        <f t="shared" si="0"/>
        <v>0</v>
      </c>
      <c r="D34" s="302">
        <f t="shared" si="1"/>
        <v>4500</v>
      </c>
      <c r="E34" s="128">
        <v>56500</v>
      </c>
      <c r="F34" s="314">
        <f t="shared" si="2"/>
        <v>4500</v>
      </c>
      <c r="G34" s="300">
        <f t="shared" si="3"/>
        <v>8.6538461538461536E-2</v>
      </c>
    </row>
    <row r="35" spans="1:7" ht="14.5" x14ac:dyDescent="0.35">
      <c r="A35" s="126">
        <v>29</v>
      </c>
      <c r="B35" s="305">
        <v>52000</v>
      </c>
      <c r="C35" s="128">
        <f t="shared" si="0"/>
        <v>0</v>
      </c>
      <c r="D35" s="302">
        <f t="shared" si="1"/>
        <v>5000</v>
      </c>
      <c r="E35" s="128">
        <v>57000</v>
      </c>
      <c r="F35" s="314">
        <f t="shared" si="2"/>
        <v>5000</v>
      </c>
      <c r="G35" s="300">
        <f t="shared" si="3"/>
        <v>9.6153846153846159E-2</v>
      </c>
    </row>
    <row r="36" spans="1:7" ht="14.5" x14ac:dyDescent="0.35">
      <c r="A36" s="126">
        <v>30</v>
      </c>
      <c r="B36" s="306">
        <v>52000</v>
      </c>
      <c r="C36" s="133">
        <f>B35-B36</f>
        <v>0</v>
      </c>
      <c r="D36" s="307">
        <f>E36-B36</f>
        <v>8500</v>
      </c>
      <c r="E36" s="133">
        <v>60500</v>
      </c>
      <c r="F36" s="315">
        <f t="shared" si="2"/>
        <v>8500</v>
      </c>
      <c r="G36" s="301">
        <f t="shared" si="3"/>
        <v>0.16346153846153846</v>
      </c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2022</vt:lpstr>
      <vt:lpstr>SenateSalary</vt:lpstr>
      <vt:lpstr>SenateSBA</vt:lpstr>
      <vt:lpstr>Compare</vt:lpstr>
      <vt:lpstr>SalaryCompare</vt:lpstr>
      <vt:lpstr>TchrSalaryCompare</vt:lpstr>
      <vt:lpstr>Conference</vt:lpstr>
      <vt:lpstr>SBA</vt:lpstr>
      <vt:lpstr>House</vt:lpstr>
      <vt:lpstr>Senate</vt:lpstr>
      <vt:lpstr>salaries_benefits</vt:lpstr>
      <vt:lpstr>ScheduleComparison</vt:lpstr>
      <vt:lpstr>House Salary</vt:lpstr>
      <vt:lpstr>Governors Proposal</vt:lpstr>
      <vt:lpstr>'2022'!Print_Area</vt:lpstr>
      <vt:lpstr>'2022'!Print_Titles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sharris</dc:creator>
  <cp:lastModifiedBy>Nicola Lefler</cp:lastModifiedBy>
  <cp:lastPrinted>2021-06-24T17:11:14Z</cp:lastPrinted>
  <dcterms:created xsi:type="dcterms:W3CDTF">2012-05-10T17:30:33Z</dcterms:created>
  <dcterms:modified xsi:type="dcterms:W3CDTF">2021-06-24T19:29:10Z</dcterms:modified>
</cp:coreProperties>
</file>