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nicola.lefler\Desktop\"/>
    </mc:Choice>
  </mc:AlternateContent>
  <xr:revisionPtr revIDLastSave="0" documentId="8_{66E046C1-AECE-495C-AC0A-6A541947AF5D}" xr6:coauthVersionLast="47" xr6:coauthVersionMax="47" xr10:uidLastSave="{00000000-0000-0000-0000-000000000000}"/>
  <bookViews>
    <workbookView xWindow="-15510" yWindow="10305" windowWidth="15225" windowHeight="12375" xr2:uid="{2F262ACE-F236-4DBF-90E3-ED5D01C3F369}"/>
  </bookViews>
  <sheets>
    <sheet name="(1) Effort" sheetId="1" r:id="rId1"/>
    <sheet name="(2) Non-Supplant" sheetId="2" r:id="rId2"/>
    <sheet name="(3)Actual Appropriations" sheetId="3" r:id="rId3"/>
  </sheets>
  <externalReferences>
    <externalReference r:id="rId4"/>
  </externalReferences>
  <definedNames>
    <definedName name="_Key1" hidden="1">#REF!</definedName>
    <definedName name="_Key2" hidden="1">#REF!</definedName>
    <definedName name="_Order1" hidden="1">255</definedName>
    <definedName name="_Order2" hidden="1">255</definedName>
    <definedName name="_Sort" hidden="1">#REF!</definedName>
    <definedName name="Appropriation">'[1]NonSupplant(All)'!$A:$AH</definedName>
    <definedName name="CONAME">#REF!</definedName>
    <definedName name="Data">'[1]Database (From FY98)'!$A:$BP</definedName>
    <definedName name="Effort">'[1]Wksht E-Effort(All)'!$A:$N</definedName>
    <definedName name="_xlnm.Print_Area" localSheetId="0">'(1) Effort'!$A$1:$H$29</definedName>
    <definedName name="_xlnm.Print_Area" localSheetId="1">'(2) Non-Supplant'!$A:$E</definedName>
    <definedName name="_xlnm.Print_Area" localSheetId="2">'(3)Actual Appropriations'!$A$1:$M$43</definedName>
    <definedName name="_xlnm.Print_Area">#REF!</definedName>
    <definedName name="PRINT_AREA_MI">#REF!</definedName>
    <definedName name="Supplanting">'[1]Supplanting Note'!$A:$N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2" l="1"/>
  <c r="A43" i="3"/>
  <c r="K38" i="3"/>
  <c r="L38" i="3" s="1"/>
  <c r="J38" i="3"/>
  <c r="F38" i="3"/>
  <c r="G38" i="3" s="1"/>
  <c r="H38" i="3" s="1"/>
  <c r="E38" i="3"/>
  <c r="K37" i="3"/>
  <c r="L37" i="3" s="1"/>
  <c r="J37" i="3"/>
  <c r="E37" i="3"/>
  <c r="D37" i="3"/>
  <c r="D36" i="3"/>
  <c r="C36" i="3"/>
  <c r="D35" i="3"/>
  <c r="C35" i="3"/>
  <c r="D34" i="3"/>
  <c r="C34" i="3"/>
  <c r="D33" i="3"/>
  <c r="C33" i="3"/>
  <c r="D32" i="3"/>
  <c r="C32" i="3"/>
  <c r="D31" i="3"/>
  <c r="C31" i="3"/>
  <c r="D30" i="3"/>
  <c r="C30" i="3"/>
  <c r="M29" i="3"/>
  <c r="D29" i="3"/>
  <c r="C29" i="3"/>
  <c r="M28" i="3"/>
  <c r="D28" i="3"/>
  <c r="C28" i="3"/>
  <c r="D27" i="3"/>
  <c r="C27" i="3"/>
  <c r="M26" i="3"/>
  <c r="D26" i="3"/>
  <c r="C26" i="3"/>
  <c r="D25" i="3"/>
  <c r="C25" i="3"/>
  <c r="D24" i="3"/>
  <c r="C24" i="3"/>
  <c r="D23" i="3"/>
  <c r="C23" i="3"/>
  <c r="D22" i="3"/>
  <c r="C22" i="3"/>
  <c r="D21" i="3"/>
  <c r="C21" i="3"/>
  <c r="M20" i="3"/>
  <c r="D20" i="3"/>
  <c r="C20" i="3"/>
  <c r="M19" i="3"/>
  <c r="D19" i="3"/>
  <c r="C19" i="3"/>
  <c r="D18" i="3"/>
  <c r="C18" i="3"/>
  <c r="D17" i="3"/>
  <c r="C17" i="3"/>
  <c r="D16" i="3"/>
  <c r="C16" i="3"/>
  <c r="D15" i="3"/>
  <c r="C15" i="3"/>
  <c r="B9" i="3"/>
  <c r="E34" i="2"/>
  <c r="C34" i="2"/>
  <c r="E17" i="2"/>
  <c r="E16" i="2"/>
  <c r="E14" i="2"/>
  <c r="C14" i="2"/>
  <c r="B14" i="2"/>
  <c r="E13" i="2"/>
  <c r="C13" i="2"/>
  <c r="B13" i="2"/>
  <c r="E12" i="2"/>
  <c r="C12" i="2"/>
  <c r="B12" i="2"/>
  <c r="B9" i="2"/>
  <c r="C6" i="2"/>
  <c r="F17" i="1"/>
  <c r="A27" i="1" s="1"/>
  <c r="F16" i="1"/>
  <c r="F15" i="1"/>
  <c r="F14" i="1"/>
  <c r="F13" i="1"/>
  <c r="B9" i="1"/>
  <c r="A11" i="1" s="1"/>
  <c r="E25" i="3" l="1"/>
  <c r="E32" i="3"/>
  <c r="E29" i="3"/>
  <c r="E16" i="3"/>
  <c r="E20" i="3"/>
  <c r="E31" i="3"/>
  <c r="E17" i="3"/>
  <c r="E27" i="3"/>
  <c r="E30" i="3"/>
  <c r="F32" i="3" s="1"/>
  <c r="G32" i="3" s="1"/>
  <c r="H32" i="3" s="1"/>
  <c r="K32" i="3" s="1"/>
  <c r="L32" i="3" s="1"/>
  <c r="E34" i="3"/>
  <c r="E24" i="3"/>
  <c r="E28" i="3"/>
  <c r="E21" i="3"/>
  <c r="E15" i="3"/>
  <c r="F18" i="3" s="1"/>
  <c r="G18" i="3" s="1"/>
  <c r="H18" i="3" s="1"/>
  <c r="K18" i="3" s="1"/>
  <c r="L18" i="3" s="1"/>
  <c r="E36" i="3"/>
  <c r="E19" i="3"/>
  <c r="E35" i="3"/>
  <c r="F37" i="3" s="1"/>
  <c r="G37" i="3" s="1"/>
  <c r="H37" i="3" s="1"/>
  <c r="E22" i="3"/>
  <c r="E26" i="3"/>
  <c r="E23" i="3"/>
  <c r="E33" i="3"/>
  <c r="F34" i="3" s="1"/>
  <c r="G34" i="3" s="1"/>
  <c r="E18" i="3"/>
  <c r="A19" i="1"/>
  <c r="A21" i="1"/>
  <c r="F31" i="3" l="1"/>
  <c r="G31" i="3" s="1"/>
  <c r="H31" i="3" s="1"/>
  <c r="K31" i="3" s="1"/>
  <c r="L31" i="3" s="1"/>
  <c r="F33" i="3"/>
  <c r="G33" i="3" s="1"/>
  <c r="H33" i="3" s="1"/>
  <c r="K33" i="3" s="1"/>
  <c r="L33" i="3" s="1"/>
  <c r="F27" i="3"/>
  <c r="G27" i="3" s="1"/>
  <c r="H27" i="3" s="1"/>
  <c r="K27" i="3" s="1"/>
  <c r="L27" i="3" s="1"/>
  <c r="F26" i="3"/>
  <c r="G26" i="3" s="1"/>
  <c r="H26" i="3" s="1"/>
  <c r="K26" i="3" s="1"/>
  <c r="L26" i="3" s="1"/>
  <c r="F30" i="3"/>
  <c r="G30" i="3" s="1"/>
  <c r="H30" i="3" s="1"/>
  <c r="K30" i="3" s="1"/>
  <c r="L30" i="3" s="1"/>
  <c r="F22" i="3"/>
  <c r="G22" i="3" s="1"/>
  <c r="H22" i="3" s="1"/>
  <c r="K22" i="3" s="1"/>
  <c r="L22" i="3" s="1"/>
  <c r="F28" i="3"/>
  <c r="G28" i="3" s="1"/>
  <c r="H28" i="3" s="1"/>
  <c r="K28" i="3" s="1"/>
  <c r="L28" i="3" s="1"/>
  <c r="F25" i="3"/>
  <c r="G25" i="3" s="1"/>
  <c r="H25" i="3" s="1"/>
  <c r="K25" i="3" s="1"/>
  <c r="L25" i="3" s="1"/>
  <c r="F21" i="3"/>
  <c r="G21" i="3" s="1"/>
  <c r="H21" i="3" s="1"/>
  <c r="K21" i="3" s="1"/>
  <c r="L21" i="3" s="1"/>
  <c r="F35" i="3"/>
  <c r="G35" i="3" s="1"/>
  <c r="H35" i="3" s="1"/>
  <c r="K35" i="3" s="1"/>
  <c r="L35" i="3" s="1"/>
  <c r="F36" i="3"/>
  <c r="G36" i="3" s="1"/>
  <c r="H36" i="3" s="1"/>
  <c r="K36" i="3" s="1"/>
  <c r="L36" i="3" s="1"/>
  <c r="H34" i="3"/>
  <c r="K34" i="3" s="1"/>
  <c r="L34" i="3" s="1"/>
  <c r="J34" i="3"/>
  <c r="F24" i="3"/>
  <c r="G24" i="3" s="1"/>
  <c r="F23" i="3"/>
  <c r="G23" i="3" s="1"/>
  <c r="J26" i="3"/>
  <c r="F29" i="3"/>
  <c r="G29" i="3" s="1"/>
  <c r="F19" i="3"/>
  <c r="G19" i="3" s="1"/>
  <c r="J18" i="3"/>
  <c r="F20" i="3"/>
  <c r="G20" i="3" s="1"/>
  <c r="J32" i="3"/>
  <c r="J25" i="3"/>
  <c r="J31" i="3" l="1"/>
  <c r="J33" i="3"/>
  <c r="J27" i="3"/>
  <c r="J36" i="3"/>
  <c r="J30" i="3"/>
  <c r="J22" i="3"/>
  <c r="J35" i="3"/>
  <c r="J28" i="3"/>
  <c r="J21" i="3"/>
  <c r="H24" i="3"/>
  <c r="K24" i="3" s="1"/>
  <c r="L24" i="3" s="1"/>
  <c r="J24" i="3"/>
  <c r="H29" i="3"/>
  <c r="K29" i="3" s="1"/>
  <c r="L29" i="3" s="1"/>
  <c r="J29" i="3"/>
  <c r="H23" i="3"/>
  <c r="K23" i="3" s="1"/>
  <c r="L23" i="3" s="1"/>
  <c r="J23" i="3"/>
  <c r="J20" i="3"/>
  <c r="H20" i="3"/>
  <c r="K20" i="3" s="1"/>
  <c r="L20" i="3" s="1"/>
  <c r="H19" i="3"/>
  <c r="K19" i="3" s="1"/>
  <c r="L19" i="3" s="1"/>
  <c r="J19" i="3"/>
</calcChain>
</file>

<file path=xl/sharedStrings.xml><?xml version="1.0" encoding="utf-8"?>
<sst xmlns="http://schemas.openxmlformats.org/spreadsheetml/2006/main" count="116" uniqueCount="80">
  <si>
    <t>Public Schools of North Carolina</t>
  </si>
  <si>
    <t>North Carolina Department of Public Instruction</t>
  </si>
  <si>
    <t>Low Wealth Supplemental Funding</t>
  </si>
  <si>
    <t>Calculation of Effort Required</t>
  </si>
  <si>
    <t>Fiscal Year 2021-22</t>
  </si>
  <si>
    <t>LEA #</t>
  </si>
  <si>
    <t>010</t>
  </si>
  <si>
    <r>
      <t>County's</t>
    </r>
    <r>
      <rPr>
        <b/>
        <sz val="12"/>
        <rFont val="Calibri"/>
        <family val="2"/>
        <scheme val="minor"/>
      </rPr>
      <t xml:space="preserve"> 2019-20</t>
    </r>
    <r>
      <rPr>
        <sz val="12"/>
        <rFont val="Calibri"/>
        <family val="2"/>
        <scheme val="minor"/>
      </rPr>
      <t xml:space="preserve"> Tax Rate:</t>
    </r>
  </si>
  <si>
    <t>County's Weighted Sales Assessment Ratio:</t>
  </si>
  <si>
    <t>County's Effective Tax Rate:</t>
  </si>
  <si>
    <t>State Average Effective Tax Rate:</t>
  </si>
  <si>
    <t>Percent of  State Average Effective Tax Rate:</t>
  </si>
  <si>
    <t>Calculation of Non-Supplant Requirement</t>
  </si>
  <si>
    <t>Fiscal Year</t>
  </si>
  <si>
    <t>Local Appropriation</t>
  </si>
  <si>
    <t>ADM</t>
  </si>
  <si>
    <t>Local Appropriation Per Student</t>
  </si>
  <si>
    <t>2015-16</t>
  </si>
  <si>
    <t>2016-17</t>
  </si>
  <si>
    <t>2017-18</t>
  </si>
  <si>
    <t>Three-Year Average of Appropriations per ADM:</t>
  </si>
  <si>
    <t>95% of the Average of Appropriations per ADM:</t>
  </si>
  <si>
    <t xml:space="preserve">Current legislation requires that the State Board of Education make a finding that a </t>
  </si>
  <si>
    <t>county has used Low Wealth funds to supplant local current expense funds in the prior</t>
  </si>
  <si>
    <t>year or the year for which the most recent data are available if:  (1) The current expense</t>
  </si>
  <si>
    <t>appropriation per student of the county for the current year is less than ninety-five percent</t>
  </si>
  <si>
    <t>(95%) of the average of the local current expense appropriations per student for the three</t>
  </si>
  <si>
    <t>prior fiscal years; and  (2)  The county cannot show (i) that it has remedied the deficiency</t>
  </si>
  <si>
    <t>in funding or (ii) that extraordinary circumstances caused the county to supplant local</t>
  </si>
  <si>
    <t>current expense funds with Low Wealth funds.  In order to comply with this legislation,</t>
  </si>
  <si>
    <t>your county must have contributed to school's local current expense funds as outlined</t>
  </si>
  <si>
    <t>below.</t>
  </si>
  <si>
    <t>2018-19</t>
  </si>
  <si>
    <t>Calculation of Actual Required Local Appropriation</t>
  </si>
  <si>
    <t>(Enter Actual Local Appropriation and ADM in the green boxes)</t>
  </si>
  <si>
    <t>(to calculate minimum required local appropriation)</t>
  </si>
  <si>
    <t xml:space="preserve">Actual Local Appropriation </t>
  </si>
  <si>
    <t>Minimum Required</t>
  </si>
  <si>
    <t>Difference between Actual and Minimum</t>
  </si>
  <si>
    <t>Actual Local Appropriation</t>
  </si>
  <si>
    <t>Local Appropriation Per ADM</t>
  </si>
  <si>
    <t xml:space="preserve">Prior Three-Year Average </t>
  </si>
  <si>
    <t>Appropriation Per ADM</t>
  </si>
  <si>
    <t>Total Appropriation</t>
  </si>
  <si>
    <t>Supplanting ?</t>
  </si>
  <si>
    <t>FY 1999-00</t>
  </si>
  <si>
    <t>FY 1997-98</t>
  </si>
  <si>
    <t>FY 2000-01</t>
  </si>
  <si>
    <t>FY 1998-99</t>
  </si>
  <si>
    <t>FY 2001-02</t>
  </si>
  <si>
    <t>FY 2002-03</t>
  </si>
  <si>
    <t>FY 2003-04</t>
  </si>
  <si>
    <t>FY 2004-05</t>
  </si>
  <si>
    <t>FY 2005-06</t>
  </si>
  <si>
    <t>FY 2006-07</t>
  </si>
  <si>
    <t>FY 2007-09*</t>
  </si>
  <si>
    <t>FY 2009-10</t>
  </si>
  <si>
    <t>FY 2010-11</t>
  </si>
  <si>
    <t>FY 2007-08</t>
  </si>
  <si>
    <t>FY 2011-12</t>
  </si>
  <si>
    <t>FY 2008-09</t>
  </si>
  <si>
    <t>FY 2012-13</t>
  </si>
  <si>
    <t>FY 2013-14</t>
  </si>
  <si>
    <t>FY 2014-15</t>
  </si>
  <si>
    <t>FY 2015-16</t>
  </si>
  <si>
    <t>FY 2016-17</t>
  </si>
  <si>
    <t>FY 2017-18</t>
  </si>
  <si>
    <t>FY 2018-19</t>
  </si>
  <si>
    <t>FY 2019-20</t>
  </si>
  <si>
    <t>FY2020-21</t>
  </si>
  <si>
    <t>FY2021-22</t>
  </si>
  <si>
    <t>FY2022-23</t>
  </si>
  <si>
    <t>FY2023-24</t>
  </si>
  <si>
    <t>FY 2020-21</t>
  </si>
  <si>
    <t>Notes</t>
  </si>
  <si>
    <t>(1) Actual Local Appropriation includes supplemental taxes and timber receipts.</t>
  </si>
  <si>
    <t>(2) ADM includes cities and charter schools' ADM.</t>
  </si>
  <si>
    <t>(3) Minimum required appropriation is 95% of prior three-year average of actual local appropriations.</t>
  </si>
  <si>
    <t>070</t>
  </si>
  <si>
    <t>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</si>
</sst>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0.0000_);[Red]\(#,##0.0000\)"/>
    <numFmt numFmtId="165" formatCode="#,##0.000_);[Red]\(#,##0.000\)"/>
  </numFmts>
  <fonts count="9" x14ac:knownFonts="1">
    <font>
      <sz val="12"/>
      <name val="Arial"/>
    </font>
    <font>
      <sz val="12"/>
      <name val="Calibri"/>
      <family val="2"/>
      <scheme val="minor"/>
    </font>
    <font>
      <b/>
      <sz val="14"/>
      <color indexed="8"/>
      <name val="Calibri"/>
      <family val="2"/>
      <scheme val="minor"/>
    </font>
    <font>
      <b/>
      <sz val="12"/>
      <name val="Calibri"/>
      <family val="2"/>
      <scheme val="minor"/>
    </font>
    <font>
      <sz val="11"/>
      <name val="Calibri"/>
      <family val="2"/>
      <scheme val="minor"/>
    </font>
    <font>
      <b/>
      <sz val="14"/>
      <name val="Calibri"/>
      <family val="2"/>
      <scheme val="minor"/>
    </font>
    <font>
      <b/>
      <u/>
      <sz val="12"/>
      <name val="Calibri"/>
      <family val="2"/>
      <scheme val="minor"/>
    </font>
    <font>
      <u/>
      <sz val="11"/>
      <name val="Calibri"/>
      <family val="2"/>
      <scheme val="minor"/>
    </font>
    <font>
      <b/>
      <sz val="13"/>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indexed="42"/>
        <bgColor indexed="64"/>
      </patternFill>
    </fill>
  </fills>
  <borders count="17">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1" fillId="0" borderId="0" xfId="0" applyFont="1"/>
    <xf numFmtId="1" fontId="2" fillId="0" borderId="1" xfId="0" applyNumberFormat="1" applyFont="1" applyBorder="1"/>
    <xf numFmtId="0" fontId="1" fillId="0" borderId="1" xfId="0" applyFont="1" applyBorder="1"/>
    <xf numFmtId="1" fontId="2" fillId="0" borderId="0" xfId="0" applyNumberFormat="1" applyFont="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center"/>
    </xf>
    <xf numFmtId="49" fontId="3" fillId="2" borderId="0" xfId="0" quotePrefix="1" applyNumberFormat="1" applyFont="1" applyFill="1" applyAlignment="1">
      <alignment horizontal="center"/>
    </xf>
    <xf numFmtId="0" fontId="5" fillId="0" borderId="0" xfId="0" applyFont="1" applyAlignment="1">
      <alignment horizontal="left"/>
    </xf>
    <xf numFmtId="49" fontId="3" fillId="0" borderId="0" xfId="0" applyNumberFormat="1" applyFont="1" applyAlignment="1">
      <alignment horizontal="center"/>
    </xf>
    <xf numFmtId="0" fontId="3" fillId="0" borderId="0" xfId="0" applyFont="1" applyAlignment="1">
      <alignment horizontal="left"/>
    </xf>
    <xf numFmtId="0" fontId="1" fillId="3" borderId="0" xfId="0" applyFont="1" applyFill="1"/>
    <xf numFmtId="0" fontId="1" fillId="0" borderId="0" xfId="0" applyFont="1" applyAlignment="1">
      <alignment vertical="center"/>
    </xf>
    <xf numFmtId="164" fontId="1" fillId="0" borderId="0" xfId="0" applyNumberFormat="1" applyFont="1" applyAlignment="1">
      <alignment horizontal="right" vertical="center"/>
    </xf>
    <xf numFmtId="165" fontId="1" fillId="0" borderId="0" xfId="0" applyNumberFormat="1" applyFont="1" applyAlignment="1">
      <alignment horizontal="right" vertical="center"/>
    </xf>
    <xf numFmtId="10" fontId="1" fillId="0" borderId="0" xfId="0" applyNumberFormat="1" applyFont="1" applyAlignment="1">
      <alignment horizontal="right" vertical="center"/>
    </xf>
    <xf numFmtId="0" fontId="6" fillId="0" borderId="0" xfId="0" applyFont="1"/>
    <xf numFmtId="0" fontId="1" fillId="0" borderId="0" xfId="0" applyFont="1" applyAlignment="1">
      <alignment vertical="top" wrapText="1"/>
    </xf>
    <xf numFmtId="49" fontId="1" fillId="0" borderId="0" xfId="0" applyNumberFormat="1" applyFont="1"/>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quotePrefix="1" applyFont="1" applyAlignment="1">
      <alignment horizontal="center"/>
    </xf>
    <xf numFmtId="6" fontId="4" fillId="0" borderId="0" xfId="0" applyNumberFormat="1" applyFont="1" applyAlignment="1">
      <alignment horizontal="center"/>
    </xf>
    <xf numFmtId="38" fontId="4" fillId="0" borderId="0" xfId="0" applyNumberFormat="1" applyFont="1" applyAlignment="1">
      <alignment horizontal="center"/>
    </xf>
    <xf numFmtId="0" fontId="4" fillId="0" borderId="0" xfId="0" applyFont="1"/>
    <xf numFmtId="8" fontId="4" fillId="0" borderId="0" xfId="0" applyNumberFormat="1" applyFont="1" applyAlignment="1">
      <alignment horizontal="center"/>
    </xf>
    <xf numFmtId="0" fontId="4" fillId="0" borderId="0" xfId="0" applyFont="1" applyAlignment="1">
      <alignment horizontal="right"/>
    </xf>
    <xf numFmtId="0" fontId="4" fillId="0" borderId="0" xfId="0" applyFont="1" applyAlignment="1">
      <alignment vertical="top"/>
    </xf>
    <xf numFmtId="0" fontId="4" fillId="0" borderId="0" xfId="0" applyFont="1" applyAlignment="1">
      <alignment vertical="top" wrapText="1"/>
    </xf>
    <xf numFmtId="8" fontId="4" fillId="0" borderId="0" xfId="0" applyNumberFormat="1" applyFont="1"/>
    <xf numFmtId="0" fontId="4" fillId="0" borderId="0" xfId="0" quotePrefix="1" applyFont="1" applyAlignment="1">
      <alignment horizontal="center" vertical="center" wrapText="1"/>
    </xf>
    <xf numFmtId="0" fontId="4" fillId="0" borderId="0" xfId="0" applyFont="1" applyAlignment="1">
      <alignment horizontal="center" vertical="center" wrapText="1"/>
    </xf>
    <xf numFmtId="41" fontId="1" fillId="0" borderId="1" xfId="0" applyNumberFormat="1" applyFont="1" applyBorder="1"/>
    <xf numFmtId="0" fontId="1" fillId="0" borderId="1" xfId="0" applyFont="1" applyBorder="1" applyAlignment="1">
      <alignment horizontal="center"/>
    </xf>
    <xf numFmtId="41" fontId="1" fillId="0" borderId="0" xfId="0" applyNumberFormat="1" applyFont="1"/>
    <xf numFmtId="0" fontId="8" fillId="0" borderId="0" xfId="0" applyFont="1" applyAlignment="1">
      <alignment horizontal="center"/>
    </xf>
    <xf numFmtId="0" fontId="1" fillId="0" borderId="0" xfId="0" applyFont="1" applyAlignment="1">
      <alignment horizontal="left"/>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41" fontId="4" fillId="0" borderId="9" xfId="0" applyNumberFormat="1" applyFont="1" applyBorder="1" applyAlignment="1">
      <alignment horizontal="center" vertical="center" wrapText="1"/>
    </xf>
    <xf numFmtId="0" fontId="1" fillId="0" borderId="10" xfId="0" applyFont="1" applyBorder="1" applyAlignment="1">
      <alignment horizontal="center"/>
    </xf>
    <xf numFmtId="0" fontId="1" fillId="0" borderId="11" xfId="0" quotePrefix="1" applyFont="1" applyBorder="1" applyAlignment="1">
      <alignment horizontal="center"/>
    </xf>
    <xf numFmtId="6" fontId="1" fillId="0" borderId="0" xfId="0" applyNumberFormat="1" applyFont="1" applyAlignment="1">
      <alignment horizontal="center"/>
    </xf>
    <xf numFmtId="38" fontId="1" fillId="0" borderId="0" xfId="0" applyNumberFormat="1" applyFont="1" applyAlignment="1">
      <alignment horizontal="center"/>
    </xf>
    <xf numFmtId="44" fontId="1" fillId="0" borderId="0" xfId="0" applyNumberFormat="1" applyFont="1"/>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41" fontId="4" fillId="0" borderId="0" xfId="0" applyNumberFormat="1" applyFont="1" applyAlignment="1">
      <alignment horizontal="center" vertical="center" wrapText="1"/>
    </xf>
    <xf numFmtId="44" fontId="1" fillId="0" borderId="12" xfId="0" applyNumberFormat="1" applyFont="1" applyBorder="1"/>
    <xf numFmtId="44" fontId="1" fillId="0" borderId="11" xfId="0" applyNumberFormat="1" applyFont="1" applyBorder="1"/>
    <xf numFmtId="0" fontId="1" fillId="0" borderId="12" xfId="0" applyFont="1" applyBorder="1"/>
    <xf numFmtId="0" fontId="1" fillId="0" borderId="11" xfId="0" applyFont="1" applyBorder="1"/>
    <xf numFmtId="0" fontId="1" fillId="0" borderId="12" xfId="0" applyFont="1" applyBorder="1" applyAlignment="1">
      <alignment horizontal="center"/>
    </xf>
    <xf numFmtId="0" fontId="1" fillId="0" borderId="11" xfId="0" applyFont="1" applyBorder="1" applyAlignment="1">
      <alignment horizontal="center"/>
    </xf>
    <xf numFmtId="42" fontId="1" fillId="0" borderId="12" xfId="0" applyNumberFormat="1" applyFont="1" applyBorder="1"/>
    <xf numFmtId="42" fontId="1" fillId="0" borderId="0" xfId="0" applyNumberFormat="1" applyFont="1"/>
    <xf numFmtId="44" fontId="1" fillId="0" borderId="12" xfId="0" applyNumberFormat="1" applyFont="1" applyBorder="1" applyProtection="1">
      <protection locked="0"/>
    </xf>
    <xf numFmtId="0" fontId="1" fillId="0" borderId="13" xfId="0" applyFont="1" applyBorder="1"/>
    <xf numFmtId="6" fontId="1" fillId="4" borderId="0" xfId="0" applyNumberFormat="1" applyFont="1" applyFill="1" applyAlignment="1">
      <alignment horizontal="center"/>
    </xf>
    <xf numFmtId="38" fontId="1" fillId="4" borderId="0" xfId="0" applyNumberFormat="1" applyFont="1" applyFill="1" applyAlignment="1">
      <alignment horizontal="center"/>
    </xf>
    <xf numFmtId="0" fontId="1" fillId="0" borderId="6" xfId="0" applyFont="1" applyBorder="1" applyAlignment="1">
      <alignment horizontal="center"/>
    </xf>
    <xf numFmtId="0" fontId="1" fillId="0" borderId="14" xfId="0" applyFont="1" applyBorder="1" applyAlignment="1">
      <alignment horizontal="center"/>
    </xf>
    <xf numFmtId="6" fontId="1" fillId="4" borderId="15" xfId="0" applyNumberFormat="1" applyFont="1" applyFill="1" applyBorder="1" applyAlignment="1">
      <alignment horizontal="center"/>
    </xf>
    <xf numFmtId="38" fontId="1" fillId="4" borderId="15" xfId="0" applyNumberFormat="1" applyFont="1" applyFill="1" applyBorder="1" applyAlignment="1">
      <alignment horizontal="center"/>
    </xf>
    <xf numFmtId="44" fontId="1" fillId="0" borderId="15" xfId="0" applyNumberFormat="1" applyFont="1" applyBorder="1"/>
    <xf numFmtId="44" fontId="1" fillId="0" borderId="16" xfId="0" applyNumberFormat="1" applyFont="1" applyBorder="1" applyProtection="1">
      <protection locked="0"/>
    </xf>
    <xf numFmtId="44" fontId="1" fillId="0" borderId="14" xfId="0" applyNumberFormat="1" applyFont="1" applyBorder="1"/>
    <xf numFmtId="42" fontId="1" fillId="0" borderId="16" xfId="0" applyNumberFormat="1" applyFont="1" applyBorder="1"/>
    <xf numFmtId="42" fontId="1" fillId="0" borderId="15" xfId="0" applyNumberFormat="1" applyFont="1" applyBorder="1"/>
    <xf numFmtId="0" fontId="1" fillId="0" borderId="16" xfId="0" applyFont="1" applyBorder="1" applyAlignment="1">
      <alignment horizontal="center"/>
    </xf>
    <xf numFmtId="0" fontId="6" fillId="0" borderId="0" xfId="0" applyFont="1" applyAlignment="1">
      <alignment horizontal="left"/>
    </xf>
    <xf numFmtId="44" fontId="1" fillId="0" borderId="0" xfId="0" applyNumberFormat="1" applyFont="1" applyProtection="1">
      <protection locked="0"/>
    </xf>
    <xf numFmtId="0" fontId="1" fillId="0" borderId="0" xfId="0" applyFont="1" applyAlignment="1">
      <alignment horizontal="left" vertical="top"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114300</xdr:colOff>
          <xdr:row>0</xdr:row>
          <xdr:rowOff>0</xdr:rowOff>
        </xdr:from>
        <xdr:to>
          <xdr:col>0</xdr:col>
          <xdr:colOff>755650</xdr:colOff>
          <xdr:row>2</xdr:row>
          <xdr:rowOff>184150</xdr:rowOff>
        </xdr:to>
        <xdr:sp macro="" textlink="">
          <xdr:nvSpPr>
            <xdr:cNvPr id="1025" name="Picture 3"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114300</xdr:colOff>
          <xdr:row>0</xdr:row>
          <xdr:rowOff>0</xdr:rowOff>
        </xdr:from>
        <xdr:to>
          <xdr:col>0</xdr:col>
          <xdr:colOff>755650</xdr:colOff>
          <xdr:row>2</xdr:row>
          <xdr:rowOff>184150</xdr:rowOff>
        </xdr:to>
        <xdr:sp macro="" textlink="">
          <xdr:nvSpPr>
            <xdr:cNvPr id="2049" name="Picture 3"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146050</xdr:colOff>
          <xdr:row>0</xdr:row>
          <xdr:rowOff>31750</xdr:rowOff>
        </xdr:from>
        <xdr:to>
          <xdr:col>0</xdr:col>
          <xdr:colOff>869950</xdr:colOff>
          <xdr:row>3</xdr:row>
          <xdr:rowOff>107950</xdr:rowOff>
        </xdr:to>
        <xdr:sp macro="" textlink="">
          <xdr:nvSpPr>
            <xdr:cNvPr id="3073" name="Picture 3"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Bud\School%20Allotments\Allotment_LowWealth\FY2021-22\FY22_NonSupplant_FY19Actu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ffort"/>
      <sheetName val="(2) Non-Supplant"/>
      <sheetName val="(3)Actual Appropriations"/>
      <sheetName val="(4) ADM"/>
      <sheetName val="NonSupplant(All)"/>
      <sheetName val="Wksht E-Effort(All)"/>
      <sheetName val="Effort (Compare)"/>
      <sheetName val="FY21-22 E.1 (Tax Rate)"/>
      <sheetName val="Database (From FY98)"/>
      <sheetName val="FY21-22 G"/>
      <sheetName val="FY21-22 G.1 (Appropriations)"/>
      <sheetName val="FY21-22 G.2 Supplemental Ta"/>
      <sheetName val="FY21-22 G.3 (DOT)"/>
      <sheetName val="FY21-22 G.3a"/>
      <sheetName val="FY21-22 G.4 (DPI)"/>
      <sheetName val="Supplanting Note"/>
      <sheetName val="LEA 420 Revised Approp"/>
      <sheetName val="PREP_REVIEW FY22"/>
      <sheetName val="Review"/>
      <sheetName val="Note 16-17"/>
      <sheetName val="Note"/>
    </sheetNames>
    <sheetDataSet>
      <sheetData sheetId="0"/>
      <sheetData sheetId="1"/>
      <sheetData sheetId="2"/>
      <sheetData sheetId="3"/>
      <sheetData sheetId="4">
        <row r="1">
          <cell r="N1" t="str">
            <v>Low Wealth County Supplemental Funding</v>
          </cell>
          <cell r="U1" t="str">
            <v>FY19 uses FY16 data</v>
          </cell>
          <cell r="X1" t="str">
            <v>FY20 uses FY17 data</v>
          </cell>
          <cell r="AA1" t="str">
            <v>FY21 uses FY18 data</v>
          </cell>
          <cell r="AF1" t="str">
            <v>FY22 uses FY19 data</v>
          </cell>
        </row>
        <row r="2">
          <cell r="N2" t="str">
            <v>Calculation of Non-Supplant Regulation</v>
          </cell>
        </row>
        <row r="3">
          <cell r="N3" t="str">
            <v>Actual Local Appropriation for FY 18-19</v>
          </cell>
        </row>
        <row r="4">
          <cell r="N4" t="str">
            <v>Used for FY21-22 Low Wealth Supplemental Funding</v>
          </cell>
        </row>
        <row r="5">
          <cell r="C5" t="str">
            <v>FY 09-10</v>
          </cell>
          <cell r="F5" t="str">
            <v>FY 10-11</v>
          </cell>
          <cell r="I5" t="str">
            <v>FY 11-12</v>
          </cell>
          <cell r="L5" t="str">
            <v>FY 12-13</v>
          </cell>
          <cell r="O5" t="str">
            <v>FY 13-14</v>
          </cell>
          <cell r="R5" t="str">
            <v>FY 14-15</v>
          </cell>
          <cell r="U5" t="str">
            <v>FY 15-16</v>
          </cell>
          <cell r="X5" t="str">
            <v>FY 16-17</v>
          </cell>
          <cell r="AA5" t="str">
            <v>FY 17-18</v>
          </cell>
          <cell r="AD5" t="str">
            <v>Average</v>
          </cell>
          <cell r="AE5" t="str">
            <v>(a)</v>
          </cell>
          <cell r="AF5" t="str">
            <v>FY 18-19</v>
          </cell>
          <cell r="AH5" t="str">
            <v xml:space="preserve"> (b)</v>
          </cell>
        </row>
        <row r="6">
          <cell r="A6" t="str">
            <v>LEA NO</v>
          </cell>
          <cell r="B6" t="str">
            <v xml:space="preserve">   LEA Name</v>
          </cell>
          <cell r="C6" t="str">
            <v>FY 09-10 ADM</v>
          </cell>
          <cell r="D6" t="str">
            <v>FY 09-10 Local Appropriation</v>
          </cell>
          <cell r="E6" t="str">
            <v>Appropriation Per ADM</v>
          </cell>
          <cell r="F6" t="str">
            <v>FY 10-11 ADM</v>
          </cell>
          <cell r="G6" t="str">
            <v>FY 10-11 Local Appropriation</v>
          </cell>
          <cell r="H6" t="str">
            <v>Appropriation Per ADM</v>
          </cell>
          <cell r="I6" t="str">
            <v>FY 11-12 ADM</v>
          </cell>
          <cell r="J6" t="str">
            <v>FY 11-12 Local Appropriation</v>
          </cell>
          <cell r="K6" t="str">
            <v>Appropriation Per ADM</v>
          </cell>
          <cell r="L6" t="str">
            <v>FY 12-13 ADM</v>
          </cell>
          <cell r="M6" t="str">
            <v>FY 12-13 Local Appropriation</v>
          </cell>
          <cell r="N6" t="str">
            <v>Appropriation Per ADM</v>
          </cell>
          <cell r="O6" t="str">
            <v>FY 13-14 ADM</v>
          </cell>
          <cell r="P6" t="str">
            <v>FY 13-14 Local Appropriation</v>
          </cell>
          <cell r="Q6" t="str">
            <v>Appropriation Per ADM</v>
          </cell>
          <cell r="R6" t="str">
            <v>FY 14-15 ADM</v>
          </cell>
          <cell r="S6" t="str">
            <v>FY 14-15 Local Appropriation</v>
          </cell>
          <cell r="T6" t="str">
            <v>Appropriation Per ADM</v>
          </cell>
          <cell r="U6" t="str">
            <v>FY 15-16 ADM</v>
          </cell>
          <cell r="V6" t="str">
            <v>FY 15-16 Local Appropriation</v>
          </cell>
          <cell r="W6" t="str">
            <v>Appropriation Per ADM</v>
          </cell>
          <cell r="X6" t="str">
            <v>FY 16-17 ADM</v>
          </cell>
          <cell r="Y6" t="str">
            <v>FY 16-17 Local Appropriation</v>
          </cell>
          <cell r="Z6" t="str">
            <v>Appropriation Per ADM</v>
          </cell>
          <cell r="AA6" t="str">
            <v>FY 17-18 ADM</v>
          </cell>
          <cell r="AB6" t="str">
            <v>FY 17-18 Local Appropriation</v>
          </cell>
          <cell r="AC6" t="str">
            <v>Appropriation Per ADM</v>
          </cell>
          <cell r="AD6" t="str">
            <v>of three years</v>
          </cell>
          <cell r="AE6" t="str">
            <v>95% of Average prior 3 yrs</v>
          </cell>
          <cell r="AF6" t="str">
            <v>FY 18-19 ADM</v>
          </cell>
          <cell r="AG6" t="str">
            <v>FY 18-19 Local Appropriation</v>
          </cell>
          <cell r="AH6" t="str">
            <v>FY 18-19 Appropriation Per ADM</v>
          </cell>
        </row>
        <row r="7">
          <cell r="A7" t="str">
            <v>010</v>
          </cell>
          <cell r="B7" t="str">
            <v>Alamance Co.</v>
          </cell>
          <cell r="C7">
            <v>23540</v>
          </cell>
          <cell r="D7">
            <v>34120907</v>
          </cell>
          <cell r="E7">
            <v>1449.49</v>
          </cell>
          <cell r="F7">
            <v>23631</v>
          </cell>
          <cell r="G7">
            <v>34520907</v>
          </cell>
          <cell r="H7">
            <v>1460.83</v>
          </cell>
          <cell r="I7">
            <v>23754</v>
          </cell>
          <cell r="J7">
            <v>33500000</v>
          </cell>
          <cell r="K7">
            <v>1410.29</v>
          </cell>
          <cell r="L7">
            <v>23696</v>
          </cell>
          <cell r="M7">
            <v>32427502</v>
          </cell>
          <cell r="N7">
            <v>1368.48</v>
          </cell>
          <cell r="O7">
            <v>23996</v>
          </cell>
          <cell r="P7">
            <v>32405000</v>
          </cell>
          <cell r="Q7">
            <v>1350.43</v>
          </cell>
          <cell r="R7">
            <v>24117</v>
          </cell>
          <cell r="S7">
            <v>33117749</v>
          </cell>
          <cell r="T7">
            <v>1373.21</v>
          </cell>
          <cell r="U7">
            <v>24432</v>
          </cell>
          <cell r="V7">
            <v>36417749</v>
          </cell>
          <cell r="W7">
            <v>1490.58</v>
          </cell>
          <cell r="X7">
            <v>24544</v>
          </cell>
          <cell r="Y7">
            <v>38264189</v>
          </cell>
          <cell r="Z7">
            <v>1559</v>
          </cell>
          <cell r="AA7">
            <v>24533</v>
          </cell>
          <cell r="AB7">
            <v>40681907</v>
          </cell>
          <cell r="AC7">
            <v>1658.25</v>
          </cell>
          <cell r="AD7">
            <v>1569.28</v>
          </cell>
          <cell r="AE7">
            <v>1490.82</v>
          </cell>
          <cell r="AF7">
            <v>24984</v>
          </cell>
          <cell r="AG7">
            <v>42463142</v>
          </cell>
          <cell r="AH7">
            <v>1699.61</v>
          </cell>
        </row>
        <row r="8">
          <cell r="A8" t="str">
            <v>020</v>
          </cell>
          <cell r="B8" t="str">
            <v>Alexander Co.</v>
          </cell>
          <cell r="C8">
            <v>5585</v>
          </cell>
          <cell r="D8">
            <v>5150000</v>
          </cell>
          <cell r="E8">
            <v>922.11</v>
          </cell>
          <cell r="F8">
            <v>5540</v>
          </cell>
          <cell r="G8">
            <v>5150000</v>
          </cell>
          <cell r="H8">
            <v>929.6</v>
          </cell>
          <cell r="I8">
            <v>5507</v>
          </cell>
          <cell r="J8">
            <v>5200000</v>
          </cell>
          <cell r="K8">
            <v>944.25</v>
          </cell>
          <cell r="L8">
            <v>5458</v>
          </cell>
          <cell r="M8">
            <v>5000000</v>
          </cell>
          <cell r="N8">
            <v>916.09</v>
          </cell>
          <cell r="O8">
            <v>5374</v>
          </cell>
          <cell r="P8">
            <v>5250000</v>
          </cell>
          <cell r="Q8">
            <v>976.93</v>
          </cell>
          <cell r="R8">
            <v>5310</v>
          </cell>
          <cell r="S8">
            <v>5250000</v>
          </cell>
          <cell r="T8">
            <v>988.7</v>
          </cell>
          <cell r="U8">
            <v>5175</v>
          </cell>
          <cell r="V8">
            <v>5631900</v>
          </cell>
          <cell r="W8">
            <v>1088.29</v>
          </cell>
          <cell r="X8">
            <v>4992</v>
          </cell>
          <cell r="Y8">
            <v>6031900</v>
          </cell>
          <cell r="Z8">
            <v>1208.31</v>
          </cell>
          <cell r="AA8">
            <v>4932</v>
          </cell>
          <cell r="AB8">
            <v>6031900</v>
          </cell>
          <cell r="AC8">
            <v>1223.01</v>
          </cell>
          <cell r="AD8">
            <v>1173.2</v>
          </cell>
          <cell r="AE8">
            <v>1114.54</v>
          </cell>
          <cell r="AF8">
            <v>4960</v>
          </cell>
          <cell r="AG8">
            <v>6520851</v>
          </cell>
          <cell r="AH8">
            <v>1314.69</v>
          </cell>
        </row>
        <row r="9">
          <cell r="A9" t="str">
            <v>030</v>
          </cell>
          <cell r="B9" t="str">
            <v>Alleghany Co.</v>
          </cell>
          <cell r="C9">
            <v>1542</v>
          </cell>
          <cell r="D9">
            <v>2498485</v>
          </cell>
          <cell r="E9">
            <v>1620.29</v>
          </cell>
          <cell r="F9">
            <v>1506</v>
          </cell>
          <cell r="G9">
            <v>2558675</v>
          </cell>
          <cell r="H9">
            <v>1698.99</v>
          </cell>
          <cell r="I9">
            <v>1455</v>
          </cell>
          <cell r="J9">
            <v>2598675</v>
          </cell>
          <cell r="K9">
            <v>1786.03</v>
          </cell>
          <cell r="L9">
            <v>1446</v>
          </cell>
          <cell r="M9">
            <v>2468742</v>
          </cell>
          <cell r="N9">
            <v>1707.29</v>
          </cell>
          <cell r="O9">
            <v>1397</v>
          </cell>
          <cell r="P9">
            <v>2468742</v>
          </cell>
          <cell r="Q9">
            <v>1767.17</v>
          </cell>
          <cell r="R9">
            <v>1456</v>
          </cell>
          <cell r="S9">
            <v>2518117</v>
          </cell>
          <cell r="T9">
            <v>1729.48</v>
          </cell>
          <cell r="U9">
            <v>1442</v>
          </cell>
          <cell r="V9">
            <v>2518117</v>
          </cell>
          <cell r="W9">
            <v>1746.27</v>
          </cell>
          <cell r="X9">
            <v>1410</v>
          </cell>
          <cell r="Y9">
            <v>2593661</v>
          </cell>
          <cell r="Z9">
            <v>1839.48</v>
          </cell>
          <cell r="AA9">
            <v>1359</v>
          </cell>
          <cell r="AB9">
            <v>2664412</v>
          </cell>
          <cell r="AC9">
            <v>1960.57</v>
          </cell>
          <cell r="AD9">
            <v>1848.77</v>
          </cell>
          <cell r="AE9">
            <v>1756.33</v>
          </cell>
          <cell r="AF9">
            <v>1362</v>
          </cell>
          <cell r="AG9">
            <v>2713791</v>
          </cell>
          <cell r="AH9">
            <v>1992.5</v>
          </cell>
        </row>
        <row r="10">
          <cell r="A10" t="str">
            <v>040</v>
          </cell>
          <cell r="B10" t="str">
            <v>Anson Co.</v>
          </cell>
          <cell r="C10">
            <v>3908</v>
          </cell>
          <cell r="D10">
            <v>3755928</v>
          </cell>
          <cell r="E10">
            <v>961.09</v>
          </cell>
          <cell r="F10">
            <v>3842</v>
          </cell>
          <cell r="G10">
            <v>3678898</v>
          </cell>
          <cell r="H10">
            <v>957.55</v>
          </cell>
          <cell r="I10">
            <v>3810</v>
          </cell>
          <cell r="J10">
            <v>3620880</v>
          </cell>
          <cell r="K10">
            <v>950.36</v>
          </cell>
          <cell r="L10">
            <v>3744</v>
          </cell>
          <cell r="M10">
            <v>3685880</v>
          </cell>
          <cell r="N10">
            <v>984.48</v>
          </cell>
          <cell r="O10">
            <v>3673</v>
          </cell>
          <cell r="P10">
            <v>3832250</v>
          </cell>
          <cell r="Q10">
            <v>1043.3599999999999</v>
          </cell>
          <cell r="R10">
            <v>3609</v>
          </cell>
          <cell r="S10">
            <v>3939353</v>
          </cell>
          <cell r="T10">
            <v>1091.54</v>
          </cell>
          <cell r="U10">
            <v>3526</v>
          </cell>
          <cell r="V10">
            <v>4311011</v>
          </cell>
          <cell r="W10">
            <v>1222.6300000000001</v>
          </cell>
          <cell r="X10">
            <v>3445</v>
          </cell>
          <cell r="Y10">
            <v>4460783</v>
          </cell>
          <cell r="Z10">
            <v>1294.8599999999999</v>
          </cell>
          <cell r="AA10">
            <v>3339</v>
          </cell>
          <cell r="AB10">
            <v>4510357</v>
          </cell>
          <cell r="AC10">
            <v>1350.81</v>
          </cell>
          <cell r="AD10">
            <v>1289.43</v>
          </cell>
          <cell r="AE10">
            <v>1224.96</v>
          </cell>
          <cell r="AF10">
            <v>3382</v>
          </cell>
          <cell r="AG10">
            <v>4550616</v>
          </cell>
          <cell r="AH10">
            <v>1345.54</v>
          </cell>
        </row>
        <row r="11">
          <cell r="A11" t="str">
            <v>050</v>
          </cell>
          <cell r="B11" t="str">
            <v>Ashe Co.</v>
          </cell>
          <cell r="C11">
            <v>3214</v>
          </cell>
          <cell r="D11">
            <v>3635520</v>
          </cell>
          <cell r="E11">
            <v>1131.1500000000001</v>
          </cell>
          <cell r="F11">
            <v>3263</v>
          </cell>
          <cell r="G11">
            <v>3635520</v>
          </cell>
          <cell r="H11">
            <v>1114.1600000000001</v>
          </cell>
          <cell r="I11">
            <v>3205</v>
          </cell>
          <cell r="J11">
            <v>3760520</v>
          </cell>
          <cell r="K11">
            <v>1173.33</v>
          </cell>
          <cell r="L11">
            <v>3139</v>
          </cell>
          <cell r="M11">
            <v>4000000</v>
          </cell>
          <cell r="N11">
            <v>1274.29</v>
          </cell>
          <cell r="O11">
            <v>3196</v>
          </cell>
          <cell r="P11">
            <v>4448032</v>
          </cell>
          <cell r="Q11">
            <v>1391.75</v>
          </cell>
          <cell r="R11">
            <v>3187</v>
          </cell>
          <cell r="S11">
            <v>4541475</v>
          </cell>
          <cell r="T11">
            <v>1425</v>
          </cell>
          <cell r="U11">
            <v>3151</v>
          </cell>
          <cell r="V11">
            <v>4641903</v>
          </cell>
          <cell r="W11">
            <v>1473.15</v>
          </cell>
          <cell r="X11">
            <v>3110</v>
          </cell>
          <cell r="Y11">
            <v>4641903</v>
          </cell>
          <cell r="Z11">
            <v>1492.57</v>
          </cell>
          <cell r="AA11">
            <v>3024</v>
          </cell>
          <cell r="AB11">
            <v>4784744</v>
          </cell>
          <cell r="AC11">
            <v>1582.26</v>
          </cell>
          <cell r="AD11">
            <v>1515.99</v>
          </cell>
          <cell r="AE11">
            <v>1440.19</v>
          </cell>
          <cell r="AF11">
            <v>2986</v>
          </cell>
          <cell r="AG11">
            <v>5047012</v>
          </cell>
          <cell r="AH11">
            <v>1690.23</v>
          </cell>
        </row>
        <row r="12">
          <cell r="A12" t="str">
            <v>060</v>
          </cell>
          <cell r="B12" t="str">
            <v>Avery Co.</v>
          </cell>
          <cell r="C12">
            <v>2351</v>
          </cell>
          <cell r="D12">
            <v>3921000</v>
          </cell>
          <cell r="E12">
            <v>1667.8</v>
          </cell>
          <cell r="F12">
            <v>2339</v>
          </cell>
          <cell r="G12">
            <v>4024000</v>
          </cell>
          <cell r="H12">
            <v>1720.39</v>
          </cell>
          <cell r="I12">
            <v>2258</v>
          </cell>
          <cell r="J12">
            <v>4036000</v>
          </cell>
          <cell r="K12">
            <v>1787.42</v>
          </cell>
          <cell r="L12">
            <v>2272</v>
          </cell>
          <cell r="M12">
            <v>3915000</v>
          </cell>
          <cell r="N12">
            <v>1723.15</v>
          </cell>
          <cell r="O12">
            <v>2293</v>
          </cell>
          <cell r="P12">
            <v>3972725</v>
          </cell>
          <cell r="Q12">
            <v>1732.54</v>
          </cell>
          <cell r="R12">
            <v>2278</v>
          </cell>
          <cell r="S12">
            <v>3973725</v>
          </cell>
          <cell r="T12">
            <v>1744.39</v>
          </cell>
          <cell r="U12">
            <v>2269</v>
          </cell>
          <cell r="V12">
            <v>4337518</v>
          </cell>
          <cell r="W12">
            <v>1911.64</v>
          </cell>
          <cell r="X12">
            <v>2242</v>
          </cell>
          <cell r="Y12">
            <v>4410013</v>
          </cell>
          <cell r="Z12">
            <v>1967</v>
          </cell>
          <cell r="AA12">
            <v>2190</v>
          </cell>
          <cell r="AB12">
            <v>4683497</v>
          </cell>
          <cell r="AC12">
            <v>2138.58</v>
          </cell>
          <cell r="AD12">
            <v>2005.74</v>
          </cell>
          <cell r="AE12">
            <v>1905.45</v>
          </cell>
          <cell r="AF12">
            <v>2141</v>
          </cell>
          <cell r="AG12">
            <v>4641552</v>
          </cell>
          <cell r="AH12">
            <v>2167.94</v>
          </cell>
        </row>
        <row r="13">
          <cell r="A13" t="str">
            <v>070</v>
          </cell>
          <cell r="B13" t="str">
            <v>Beaufort Co.</v>
          </cell>
          <cell r="C13">
            <v>7460</v>
          </cell>
          <cell r="D13">
            <v>11904252</v>
          </cell>
          <cell r="E13">
            <v>1595.74</v>
          </cell>
          <cell r="F13">
            <v>7398</v>
          </cell>
          <cell r="G13">
            <v>12435150</v>
          </cell>
          <cell r="H13">
            <v>1680.88</v>
          </cell>
          <cell r="I13">
            <v>7328</v>
          </cell>
          <cell r="J13">
            <v>11995150</v>
          </cell>
          <cell r="K13">
            <v>1636.89</v>
          </cell>
          <cell r="L13">
            <v>7250</v>
          </cell>
          <cell r="M13">
            <v>12195150</v>
          </cell>
          <cell r="N13">
            <v>1682.09</v>
          </cell>
          <cell r="O13">
            <v>7361</v>
          </cell>
          <cell r="P13">
            <v>12445150</v>
          </cell>
          <cell r="Q13">
            <v>1690.69</v>
          </cell>
          <cell r="R13">
            <v>7405</v>
          </cell>
          <cell r="S13">
            <v>12669163</v>
          </cell>
          <cell r="T13">
            <v>1710.89</v>
          </cell>
          <cell r="U13">
            <v>7425</v>
          </cell>
          <cell r="V13">
            <v>13233163</v>
          </cell>
          <cell r="W13">
            <v>1782.24</v>
          </cell>
          <cell r="X13">
            <v>7349</v>
          </cell>
          <cell r="Y13">
            <v>14300984</v>
          </cell>
          <cell r="Z13">
            <v>1945.98</v>
          </cell>
          <cell r="AA13">
            <v>7301</v>
          </cell>
          <cell r="AB13">
            <v>14587005</v>
          </cell>
          <cell r="AC13">
            <v>1997.95</v>
          </cell>
          <cell r="AD13">
            <v>1908.72</v>
          </cell>
          <cell r="AE13">
            <v>1813.28</v>
          </cell>
          <cell r="AF13">
            <v>7101</v>
          </cell>
          <cell r="AG13">
            <v>14392140</v>
          </cell>
          <cell r="AH13">
            <v>2026.78</v>
          </cell>
        </row>
        <row r="14">
          <cell r="A14" t="str">
            <v>080</v>
          </cell>
          <cell r="B14" t="str">
            <v>Bertie Co.</v>
          </cell>
          <cell r="C14">
            <v>2920</v>
          </cell>
          <cell r="D14">
            <v>2887500</v>
          </cell>
          <cell r="E14">
            <v>988.87</v>
          </cell>
          <cell r="F14">
            <v>2861</v>
          </cell>
          <cell r="G14">
            <v>2887500</v>
          </cell>
          <cell r="H14">
            <v>1009.26</v>
          </cell>
          <cell r="I14">
            <v>2762</v>
          </cell>
          <cell r="J14">
            <v>3003000</v>
          </cell>
          <cell r="K14">
            <v>1087.26</v>
          </cell>
          <cell r="L14">
            <v>2696</v>
          </cell>
          <cell r="M14">
            <v>3003000</v>
          </cell>
          <cell r="N14">
            <v>1113.8699999999999</v>
          </cell>
          <cell r="O14">
            <v>2984</v>
          </cell>
          <cell r="P14">
            <v>3033594</v>
          </cell>
          <cell r="Q14">
            <v>1016.62</v>
          </cell>
          <cell r="R14">
            <v>2645</v>
          </cell>
          <cell r="S14">
            <v>2695123</v>
          </cell>
          <cell r="T14">
            <v>1018.95</v>
          </cell>
          <cell r="U14">
            <v>2682</v>
          </cell>
          <cell r="V14">
            <v>3009500</v>
          </cell>
          <cell r="W14">
            <v>1122.1099999999999</v>
          </cell>
          <cell r="X14">
            <v>2640</v>
          </cell>
          <cell r="Y14">
            <v>3103000</v>
          </cell>
          <cell r="Z14">
            <v>1175.3800000000001</v>
          </cell>
          <cell r="AA14">
            <v>2531</v>
          </cell>
          <cell r="AB14">
            <v>3003000</v>
          </cell>
          <cell r="AC14">
            <v>1186.49</v>
          </cell>
          <cell r="AD14">
            <v>1161.33</v>
          </cell>
          <cell r="AE14">
            <v>1103.26</v>
          </cell>
          <cell r="AF14">
            <v>2421</v>
          </cell>
          <cell r="AG14">
            <v>3027671</v>
          </cell>
          <cell r="AH14">
            <v>1250.5899999999999</v>
          </cell>
        </row>
        <row r="15">
          <cell r="A15" t="str">
            <v>090</v>
          </cell>
          <cell r="B15" t="str">
            <v>Bladen Co.</v>
          </cell>
          <cell r="C15">
            <v>5137</v>
          </cell>
          <cell r="D15">
            <v>5532245</v>
          </cell>
          <cell r="E15">
            <v>1076.94</v>
          </cell>
          <cell r="F15">
            <v>5157</v>
          </cell>
          <cell r="G15">
            <v>6032245</v>
          </cell>
          <cell r="H15">
            <v>1169.72</v>
          </cell>
          <cell r="I15">
            <v>5123</v>
          </cell>
          <cell r="J15">
            <v>5782245</v>
          </cell>
          <cell r="K15">
            <v>1128.68</v>
          </cell>
          <cell r="L15">
            <v>5128</v>
          </cell>
          <cell r="M15">
            <v>5980225</v>
          </cell>
          <cell r="N15">
            <v>1166.19</v>
          </cell>
          <cell r="O15">
            <v>4985</v>
          </cell>
          <cell r="P15">
            <v>6182245</v>
          </cell>
          <cell r="Q15">
            <v>1240.17</v>
          </cell>
          <cell r="R15">
            <v>4855</v>
          </cell>
          <cell r="S15">
            <v>6750245</v>
          </cell>
          <cell r="T15">
            <v>1390.37</v>
          </cell>
          <cell r="U15">
            <v>4830</v>
          </cell>
          <cell r="V15">
            <v>6400245</v>
          </cell>
          <cell r="W15">
            <v>1325.1</v>
          </cell>
          <cell r="X15">
            <v>4794</v>
          </cell>
          <cell r="Y15">
            <v>6700245</v>
          </cell>
          <cell r="Z15">
            <v>1397.63</v>
          </cell>
          <cell r="AA15">
            <v>4714</v>
          </cell>
          <cell r="AB15">
            <v>6552683</v>
          </cell>
          <cell r="AC15">
            <v>1390.05</v>
          </cell>
          <cell r="AD15">
            <v>1370.93</v>
          </cell>
          <cell r="AE15">
            <v>1302.3800000000001</v>
          </cell>
          <cell r="AF15">
            <v>4937</v>
          </cell>
          <cell r="AG15">
            <v>6938397</v>
          </cell>
          <cell r="AH15">
            <v>1405.39</v>
          </cell>
        </row>
        <row r="16">
          <cell r="A16" t="str">
            <v>100</v>
          </cell>
          <cell r="B16" t="str">
            <v>Brunswick Co.</v>
          </cell>
          <cell r="C16">
            <v>12525</v>
          </cell>
          <cell r="D16">
            <v>30378827</v>
          </cell>
          <cell r="E16">
            <v>2425.46</v>
          </cell>
          <cell r="F16">
            <v>13002</v>
          </cell>
          <cell r="G16">
            <v>29515717</v>
          </cell>
          <cell r="H16">
            <v>2270.09</v>
          </cell>
          <cell r="I16">
            <v>13282</v>
          </cell>
          <cell r="J16">
            <v>31293219</v>
          </cell>
          <cell r="K16">
            <v>2356.06</v>
          </cell>
          <cell r="L16">
            <v>13241</v>
          </cell>
          <cell r="M16">
            <v>32339596</v>
          </cell>
          <cell r="N16">
            <v>2442.38</v>
          </cell>
          <cell r="O16">
            <v>13593</v>
          </cell>
          <cell r="P16">
            <v>33437869</v>
          </cell>
          <cell r="Q16">
            <v>2459.9299999999998</v>
          </cell>
          <cell r="R16">
            <v>13535</v>
          </cell>
          <cell r="S16">
            <v>33335475</v>
          </cell>
          <cell r="T16">
            <v>2462.91</v>
          </cell>
          <cell r="U16">
            <v>13712</v>
          </cell>
          <cell r="V16">
            <v>33790863</v>
          </cell>
          <cell r="W16">
            <v>2464.33</v>
          </cell>
          <cell r="X16">
            <v>13816</v>
          </cell>
          <cell r="Y16">
            <v>35410920</v>
          </cell>
          <cell r="Z16">
            <v>2563.04</v>
          </cell>
          <cell r="AA16">
            <v>13931</v>
          </cell>
          <cell r="AB16">
            <v>37298995</v>
          </cell>
          <cell r="AC16">
            <v>2677.41</v>
          </cell>
          <cell r="AD16">
            <v>2568.2600000000002</v>
          </cell>
          <cell r="AE16">
            <v>2439.85</v>
          </cell>
          <cell r="AF16">
            <v>14248</v>
          </cell>
          <cell r="AG16">
            <v>39918820</v>
          </cell>
          <cell r="AH16">
            <v>2801.71</v>
          </cell>
        </row>
        <row r="17">
          <cell r="A17" t="str">
            <v>110</v>
          </cell>
          <cell r="B17" t="str">
            <v>Buncombe Co.</v>
          </cell>
          <cell r="C17">
            <v>30183</v>
          </cell>
          <cell r="D17">
            <v>60766107</v>
          </cell>
          <cell r="E17">
            <v>2013.26</v>
          </cell>
          <cell r="F17">
            <v>30503</v>
          </cell>
          <cell r="G17">
            <v>61386358</v>
          </cell>
          <cell r="H17">
            <v>2012.47</v>
          </cell>
          <cell r="I17">
            <v>30508</v>
          </cell>
          <cell r="J17">
            <v>64495786</v>
          </cell>
          <cell r="K17">
            <v>2114.06</v>
          </cell>
          <cell r="L17">
            <v>30720</v>
          </cell>
          <cell r="M17">
            <v>64506530</v>
          </cell>
          <cell r="N17">
            <v>2099.8200000000002</v>
          </cell>
          <cell r="O17">
            <v>31068</v>
          </cell>
          <cell r="P17">
            <v>65064282</v>
          </cell>
          <cell r="Q17">
            <v>2094.25</v>
          </cell>
          <cell r="R17">
            <v>30927</v>
          </cell>
          <cell r="S17">
            <v>68701074</v>
          </cell>
          <cell r="T17">
            <v>2221.39</v>
          </cell>
          <cell r="U17">
            <v>31262</v>
          </cell>
          <cell r="V17">
            <v>70663057</v>
          </cell>
          <cell r="W17">
            <v>2260.35</v>
          </cell>
          <cell r="X17">
            <v>31462</v>
          </cell>
          <cell r="Y17">
            <v>77543547</v>
          </cell>
          <cell r="Z17">
            <v>2464.67</v>
          </cell>
          <cell r="AA17">
            <v>31509</v>
          </cell>
          <cell r="AB17">
            <v>83237066</v>
          </cell>
          <cell r="AC17">
            <v>2641.69</v>
          </cell>
          <cell r="AD17">
            <v>2455.5700000000002</v>
          </cell>
          <cell r="AE17">
            <v>2332.79</v>
          </cell>
          <cell r="AF17">
            <v>31175</v>
          </cell>
          <cell r="AG17">
            <v>86536546</v>
          </cell>
          <cell r="AH17">
            <v>2775.83</v>
          </cell>
        </row>
        <row r="18">
          <cell r="A18" t="str">
            <v>120</v>
          </cell>
          <cell r="B18" t="str">
            <v>Burke Co.</v>
          </cell>
          <cell r="C18">
            <v>13940</v>
          </cell>
          <cell r="D18">
            <v>14154127</v>
          </cell>
          <cell r="E18">
            <v>1015.36</v>
          </cell>
          <cell r="F18">
            <v>13728</v>
          </cell>
          <cell r="G18">
            <v>14654127</v>
          </cell>
          <cell r="H18">
            <v>1067.46</v>
          </cell>
          <cell r="I18">
            <v>13534</v>
          </cell>
          <cell r="J18">
            <v>14118159</v>
          </cell>
          <cell r="K18">
            <v>1043.1600000000001</v>
          </cell>
          <cell r="L18">
            <v>13225</v>
          </cell>
          <cell r="M18">
            <v>13300577</v>
          </cell>
          <cell r="N18">
            <v>1005.71</v>
          </cell>
          <cell r="O18">
            <v>13127</v>
          </cell>
          <cell r="P18">
            <v>14054710</v>
          </cell>
          <cell r="Q18">
            <v>1070.67</v>
          </cell>
          <cell r="R18">
            <v>13111</v>
          </cell>
          <cell r="S18">
            <v>14276690</v>
          </cell>
          <cell r="T18">
            <v>1088.9100000000001</v>
          </cell>
          <cell r="U18">
            <v>12933</v>
          </cell>
          <cell r="V18">
            <v>14663462</v>
          </cell>
          <cell r="W18">
            <v>1133.8</v>
          </cell>
          <cell r="X18">
            <v>12767</v>
          </cell>
          <cell r="Y18">
            <v>15299150</v>
          </cell>
          <cell r="Z18">
            <v>1198.3399999999999</v>
          </cell>
          <cell r="AA18">
            <v>12567</v>
          </cell>
          <cell r="AB18">
            <v>15708425.17</v>
          </cell>
          <cell r="AC18">
            <v>1249.97</v>
          </cell>
          <cell r="AD18">
            <v>1194.04</v>
          </cell>
          <cell r="AE18">
            <v>1134.3399999999999</v>
          </cell>
          <cell r="AF18">
            <v>12433</v>
          </cell>
          <cell r="AG18">
            <v>15699453</v>
          </cell>
          <cell r="AH18">
            <v>1262.72</v>
          </cell>
        </row>
        <row r="19">
          <cell r="A19" t="str">
            <v>130</v>
          </cell>
          <cell r="B19" t="str">
            <v>Cabarrus Co.</v>
          </cell>
          <cell r="C19">
            <v>32634</v>
          </cell>
          <cell r="D19">
            <v>51204888</v>
          </cell>
          <cell r="E19">
            <v>1569.07</v>
          </cell>
          <cell r="F19">
            <v>33415</v>
          </cell>
          <cell r="G19">
            <v>53814329</v>
          </cell>
          <cell r="H19">
            <v>1610.48</v>
          </cell>
          <cell r="I19">
            <v>33890</v>
          </cell>
          <cell r="J19">
            <v>53287330</v>
          </cell>
          <cell r="K19">
            <v>1572.36</v>
          </cell>
          <cell r="L19">
            <v>34445</v>
          </cell>
          <cell r="M19">
            <v>52626269</v>
          </cell>
          <cell r="N19">
            <v>1527.83</v>
          </cell>
          <cell r="O19">
            <v>35441</v>
          </cell>
          <cell r="P19">
            <v>55741441</v>
          </cell>
          <cell r="Q19">
            <v>1572.8</v>
          </cell>
          <cell r="R19">
            <v>36133</v>
          </cell>
          <cell r="S19">
            <v>58740873</v>
          </cell>
          <cell r="T19">
            <v>1625.68</v>
          </cell>
          <cell r="U19">
            <v>37470</v>
          </cell>
          <cell r="V19">
            <v>62533462</v>
          </cell>
          <cell r="W19">
            <v>1668.89</v>
          </cell>
          <cell r="X19">
            <v>38611</v>
          </cell>
          <cell r="Y19">
            <v>68705392</v>
          </cell>
          <cell r="Z19">
            <v>1779.43</v>
          </cell>
          <cell r="AA19">
            <v>40572</v>
          </cell>
          <cell r="AB19">
            <v>70858051</v>
          </cell>
          <cell r="AC19">
            <v>1746.48</v>
          </cell>
          <cell r="AD19">
            <v>1731.6</v>
          </cell>
          <cell r="AE19">
            <v>1645.02</v>
          </cell>
          <cell r="AF19">
            <v>40709</v>
          </cell>
          <cell r="AG19">
            <v>75629168</v>
          </cell>
          <cell r="AH19">
            <v>1857.8</v>
          </cell>
        </row>
        <row r="20">
          <cell r="A20" t="str">
            <v>140</v>
          </cell>
          <cell r="B20" t="str">
            <v>Caldwell Co.</v>
          </cell>
          <cell r="C20">
            <v>13012</v>
          </cell>
          <cell r="D20">
            <v>14388013</v>
          </cell>
          <cell r="E20">
            <v>1105.75</v>
          </cell>
          <cell r="F20">
            <v>12857</v>
          </cell>
          <cell r="G20">
            <v>14435922</v>
          </cell>
          <cell r="H20">
            <v>1122.81</v>
          </cell>
          <cell r="I20">
            <v>12709</v>
          </cell>
          <cell r="J20">
            <v>14479863</v>
          </cell>
          <cell r="K20">
            <v>1139.3399999999999</v>
          </cell>
          <cell r="L20">
            <v>12477</v>
          </cell>
          <cell r="M20">
            <v>14536294</v>
          </cell>
          <cell r="N20">
            <v>1165.05</v>
          </cell>
          <cell r="O20">
            <v>12375</v>
          </cell>
          <cell r="P20">
            <v>14624205</v>
          </cell>
          <cell r="Q20">
            <v>1181.75</v>
          </cell>
          <cell r="R20">
            <v>12195</v>
          </cell>
          <cell r="S20">
            <v>14778726</v>
          </cell>
          <cell r="T20">
            <v>1211.8699999999999</v>
          </cell>
          <cell r="U20">
            <v>12037</v>
          </cell>
          <cell r="V20">
            <v>14822012</v>
          </cell>
          <cell r="W20">
            <v>1231.3699999999999</v>
          </cell>
          <cell r="X20">
            <v>12088</v>
          </cell>
          <cell r="Y20">
            <v>14810575</v>
          </cell>
          <cell r="Z20">
            <v>1225.23</v>
          </cell>
          <cell r="AA20">
            <v>11828</v>
          </cell>
          <cell r="AB20">
            <v>14809121</v>
          </cell>
          <cell r="AC20">
            <v>1252.04</v>
          </cell>
          <cell r="AD20">
            <v>1236.21</v>
          </cell>
          <cell r="AE20">
            <v>1174.4000000000001</v>
          </cell>
          <cell r="AF20">
            <v>11610</v>
          </cell>
          <cell r="AG20">
            <v>14922265</v>
          </cell>
          <cell r="AH20">
            <v>1285.29</v>
          </cell>
        </row>
        <row r="21">
          <cell r="A21" t="str">
            <v>150</v>
          </cell>
          <cell r="B21" t="str">
            <v>Camden Co.</v>
          </cell>
          <cell r="C21">
            <v>1901</v>
          </cell>
          <cell r="D21">
            <v>1650000</v>
          </cell>
          <cell r="E21">
            <v>867.96</v>
          </cell>
          <cell r="F21">
            <v>1914</v>
          </cell>
          <cell r="G21">
            <v>1749000</v>
          </cell>
          <cell r="H21">
            <v>913.79</v>
          </cell>
          <cell r="I21">
            <v>1969</v>
          </cell>
          <cell r="J21">
            <v>1749000</v>
          </cell>
          <cell r="K21">
            <v>888.27</v>
          </cell>
          <cell r="L21">
            <v>1942</v>
          </cell>
          <cell r="M21">
            <v>1749000</v>
          </cell>
          <cell r="N21">
            <v>900.62</v>
          </cell>
          <cell r="O21">
            <v>1920</v>
          </cell>
          <cell r="P21">
            <v>1703000</v>
          </cell>
          <cell r="Q21">
            <v>886.98</v>
          </cell>
          <cell r="R21">
            <v>1923</v>
          </cell>
          <cell r="S21">
            <v>2012565</v>
          </cell>
          <cell r="T21">
            <v>1046.58</v>
          </cell>
          <cell r="U21">
            <v>1900</v>
          </cell>
          <cell r="V21">
            <v>2072942</v>
          </cell>
          <cell r="W21">
            <v>1091.02</v>
          </cell>
          <cell r="X21">
            <v>1826</v>
          </cell>
          <cell r="Y21">
            <v>2300000</v>
          </cell>
          <cell r="Z21">
            <v>1259.58</v>
          </cell>
          <cell r="AA21">
            <v>1853</v>
          </cell>
          <cell r="AB21">
            <v>2600000</v>
          </cell>
          <cell r="AC21">
            <v>1403.13</v>
          </cell>
          <cell r="AD21">
            <v>1251.24</v>
          </cell>
          <cell r="AE21">
            <v>1188.68</v>
          </cell>
          <cell r="AF21">
            <v>1853</v>
          </cell>
          <cell r="AG21">
            <v>2600000</v>
          </cell>
          <cell r="AH21">
            <v>1403.13</v>
          </cell>
        </row>
        <row r="22">
          <cell r="A22" t="str">
            <v>160</v>
          </cell>
          <cell r="B22" t="str">
            <v>Carteret Co.</v>
          </cell>
          <cell r="C22">
            <v>8522</v>
          </cell>
          <cell r="D22">
            <v>19675810</v>
          </cell>
          <cell r="E22">
            <v>2308.83</v>
          </cell>
          <cell r="F22">
            <v>8758</v>
          </cell>
          <cell r="G22">
            <v>19331353</v>
          </cell>
          <cell r="H22">
            <v>2207.2800000000002</v>
          </cell>
          <cell r="I22">
            <v>8877</v>
          </cell>
          <cell r="J22">
            <v>20101544</v>
          </cell>
          <cell r="K22">
            <v>2264.4499999999998</v>
          </cell>
          <cell r="L22">
            <v>8751</v>
          </cell>
          <cell r="M22">
            <v>18955988</v>
          </cell>
          <cell r="N22">
            <v>2166.15</v>
          </cell>
          <cell r="O22">
            <v>8827</v>
          </cell>
          <cell r="P22">
            <v>19462680</v>
          </cell>
          <cell r="Q22">
            <v>2204.9</v>
          </cell>
          <cell r="R22">
            <v>8668</v>
          </cell>
          <cell r="S22">
            <v>21494813</v>
          </cell>
          <cell r="T22">
            <v>2479.79</v>
          </cell>
          <cell r="U22">
            <v>8699</v>
          </cell>
          <cell r="V22">
            <v>20815852</v>
          </cell>
          <cell r="W22">
            <v>2392.9</v>
          </cell>
          <cell r="X22">
            <v>8597</v>
          </cell>
          <cell r="Y22">
            <v>22479000</v>
          </cell>
          <cell r="Z22">
            <v>2614.75</v>
          </cell>
          <cell r="AA22">
            <v>8526</v>
          </cell>
          <cell r="AB22">
            <v>22376368</v>
          </cell>
          <cell r="AC22">
            <v>2624.49</v>
          </cell>
          <cell r="AD22">
            <v>2544.0500000000002</v>
          </cell>
          <cell r="AE22">
            <v>2416.85</v>
          </cell>
          <cell r="AF22">
            <v>8523</v>
          </cell>
          <cell r="AG22">
            <v>23264455</v>
          </cell>
          <cell r="AH22">
            <v>2729.61</v>
          </cell>
        </row>
        <row r="23">
          <cell r="A23" t="str">
            <v>170</v>
          </cell>
          <cell r="B23" t="str">
            <v>Caswell Co.</v>
          </cell>
          <cell r="C23">
            <v>3128</v>
          </cell>
          <cell r="D23">
            <v>2515237</v>
          </cell>
          <cell r="E23">
            <v>804.1</v>
          </cell>
          <cell r="F23">
            <v>3075</v>
          </cell>
          <cell r="G23">
            <v>2490085</v>
          </cell>
          <cell r="H23">
            <v>809.78</v>
          </cell>
          <cell r="I23">
            <v>2941</v>
          </cell>
          <cell r="J23">
            <v>2490085</v>
          </cell>
          <cell r="K23">
            <v>846.68</v>
          </cell>
          <cell r="L23">
            <v>2858</v>
          </cell>
          <cell r="M23">
            <v>2490085</v>
          </cell>
          <cell r="N23">
            <v>871.27</v>
          </cell>
          <cell r="O23">
            <v>2811</v>
          </cell>
          <cell r="P23">
            <v>2469413</v>
          </cell>
          <cell r="Q23">
            <v>878.48</v>
          </cell>
          <cell r="R23">
            <v>2762</v>
          </cell>
          <cell r="S23">
            <v>2751251</v>
          </cell>
          <cell r="T23">
            <v>996.11</v>
          </cell>
          <cell r="U23">
            <v>2751</v>
          </cell>
          <cell r="V23">
            <v>2700468</v>
          </cell>
          <cell r="W23">
            <v>981.63</v>
          </cell>
          <cell r="X23">
            <v>2718</v>
          </cell>
          <cell r="Y23">
            <v>2900000</v>
          </cell>
          <cell r="Z23">
            <v>1066.96</v>
          </cell>
          <cell r="AA23">
            <v>2655</v>
          </cell>
          <cell r="AB23">
            <v>2900000</v>
          </cell>
          <cell r="AC23">
            <v>1092.28</v>
          </cell>
          <cell r="AD23">
            <v>1046.96</v>
          </cell>
          <cell r="AE23">
            <v>994.61</v>
          </cell>
          <cell r="AF23">
            <v>2612</v>
          </cell>
          <cell r="AG23">
            <v>2655000</v>
          </cell>
          <cell r="AH23">
            <v>1016.46</v>
          </cell>
        </row>
        <row r="24">
          <cell r="A24" t="str">
            <v>180</v>
          </cell>
          <cell r="B24" t="str">
            <v>Catawba Co.</v>
          </cell>
          <cell r="C24">
            <v>24642</v>
          </cell>
          <cell r="D24">
            <v>34418136</v>
          </cell>
          <cell r="E24">
            <v>1396.73</v>
          </cell>
          <cell r="F24">
            <v>24581</v>
          </cell>
          <cell r="G24">
            <v>35218974</v>
          </cell>
          <cell r="H24">
            <v>1432.77</v>
          </cell>
          <cell r="I24">
            <v>24504</v>
          </cell>
          <cell r="J24">
            <v>35131428</v>
          </cell>
          <cell r="K24">
            <v>1433.7</v>
          </cell>
          <cell r="L24">
            <v>24555</v>
          </cell>
          <cell r="M24">
            <v>35484781</v>
          </cell>
          <cell r="N24">
            <v>1445.11</v>
          </cell>
          <cell r="O24">
            <v>24462</v>
          </cell>
          <cell r="P24">
            <v>35709762</v>
          </cell>
          <cell r="Q24">
            <v>1459.81</v>
          </cell>
          <cell r="R24">
            <v>24407</v>
          </cell>
          <cell r="S24">
            <v>36026875</v>
          </cell>
          <cell r="T24">
            <v>1476.09</v>
          </cell>
          <cell r="U24">
            <v>24455</v>
          </cell>
          <cell r="V24">
            <v>36334983</v>
          </cell>
          <cell r="W24">
            <v>1485.79</v>
          </cell>
          <cell r="X24">
            <v>23890</v>
          </cell>
          <cell r="Y24">
            <v>36990800</v>
          </cell>
          <cell r="Z24">
            <v>1548.38</v>
          </cell>
          <cell r="AA24">
            <v>23638</v>
          </cell>
          <cell r="AB24">
            <v>37918191</v>
          </cell>
          <cell r="AC24">
            <v>1604.12</v>
          </cell>
          <cell r="AD24">
            <v>1546.1</v>
          </cell>
          <cell r="AE24">
            <v>1468.8</v>
          </cell>
          <cell r="AF24">
            <v>23398</v>
          </cell>
          <cell r="AG24">
            <v>38892258</v>
          </cell>
          <cell r="AH24">
            <v>1662.2</v>
          </cell>
        </row>
        <row r="25">
          <cell r="A25" t="str">
            <v>190</v>
          </cell>
          <cell r="B25" t="str">
            <v>Chatham Co.</v>
          </cell>
          <cell r="C25">
            <v>8543</v>
          </cell>
          <cell r="D25">
            <v>23327284</v>
          </cell>
          <cell r="E25">
            <v>2730.57</v>
          </cell>
          <cell r="F25">
            <v>8642</v>
          </cell>
          <cell r="G25">
            <v>25319697</v>
          </cell>
          <cell r="H25">
            <v>2929.84</v>
          </cell>
          <cell r="I25">
            <v>8767</v>
          </cell>
          <cell r="J25">
            <v>24919793</v>
          </cell>
          <cell r="K25">
            <v>2842.45</v>
          </cell>
          <cell r="L25">
            <v>8944</v>
          </cell>
          <cell r="M25">
            <v>25701130</v>
          </cell>
          <cell r="N25">
            <v>2873.56</v>
          </cell>
          <cell r="O25">
            <v>9208</v>
          </cell>
          <cell r="P25">
            <v>25551130</v>
          </cell>
          <cell r="Q25">
            <v>2774.88</v>
          </cell>
          <cell r="R25">
            <v>9540</v>
          </cell>
          <cell r="S25">
            <v>26818413</v>
          </cell>
          <cell r="T25">
            <v>2811.15</v>
          </cell>
          <cell r="U25">
            <v>9682</v>
          </cell>
          <cell r="V25">
            <v>28126130</v>
          </cell>
          <cell r="W25">
            <v>2904.99</v>
          </cell>
          <cell r="X25">
            <v>9869</v>
          </cell>
          <cell r="Y25">
            <v>29272130</v>
          </cell>
          <cell r="Z25">
            <v>2966.07</v>
          </cell>
          <cell r="AA25">
            <v>10172</v>
          </cell>
          <cell r="AB25">
            <v>30770310</v>
          </cell>
          <cell r="AC25">
            <v>3025</v>
          </cell>
          <cell r="AD25">
            <v>2965.35</v>
          </cell>
          <cell r="AE25">
            <v>2817.08</v>
          </cell>
          <cell r="AF25">
            <v>10414</v>
          </cell>
          <cell r="AG25">
            <v>31811710</v>
          </cell>
          <cell r="AH25">
            <v>3054.71</v>
          </cell>
        </row>
        <row r="26">
          <cell r="A26" t="str">
            <v>200</v>
          </cell>
          <cell r="B26" t="str">
            <v>Cherokee Co.</v>
          </cell>
          <cell r="C26">
            <v>3711</v>
          </cell>
          <cell r="D26">
            <v>4720396</v>
          </cell>
          <cell r="E26">
            <v>1272</v>
          </cell>
          <cell r="F26">
            <v>3649</v>
          </cell>
          <cell r="G26">
            <v>4822163</v>
          </cell>
          <cell r="H26">
            <v>1321.5</v>
          </cell>
          <cell r="I26">
            <v>3610</v>
          </cell>
          <cell r="J26">
            <v>5194703</v>
          </cell>
          <cell r="K26">
            <v>1438.98</v>
          </cell>
          <cell r="L26">
            <v>3565</v>
          </cell>
          <cell r="M26">
            <v>4937063</v>
          </cell>
          <cell r="N26">
            <v>1384.87</v>
          </cell>
          <cell r="O26">
            <v>3566</v>
          </cell>
          <cell r="P26">
            <v>5904741</v>
          </cell>
          <cell r="Q26">
            <v>1655.84</v>
          </cell>
          <cell r="R26">
            <v>3503</v>
          </cell>
          <cell r="S26">
            <v>5900836</v>
          </cell>
          <cell r="T26">
            <v>1684.51</v>
          </cell>
          <cell r="U26">
            <v>3492</v>
          </cell>
          <cell r="V26">
            <v>6235058</v>
          </cell>
          <cell r="W26">
            <v>1785.53</v>
          </cell>
          <cell r="X26">
            <v>3621</v>
          </cell>
          <cell r="Y26">
            <v>6721353</v>
          </cell>
          <cell r="Z26">
            <v>1856.21</v>
          </cell>
          <cell r="AA26">
            <v>3560</v>
          </cell>
          <cell r="AB26">
            <v>7092150</v>
          </cell>
          <cell r="AC26">
            <v>1992.18</v>
          </cell>
          <cell r="AD26">
            <v>1877.97</v>
          </cell>
          <cell r="AE26">
            <v>1784.07</v>
          </cell>
          <cell r="AF26">
            <v>3472</v>
          </cell>
          <cell r="AG26">
            <v>6849122</v>
          </cell>
          <cell r="AH26">
            <v>1972.67</v>
          </cell>
        </row>
        <row r="27">
          <cell r="A27" t="str">
            <v>210</v>
          </cell>
          <cell r="B27" t="str">
            <v>Chowan Co.</v>
          </cell>
          <cell r="C27">
            <v>2385</v>
          </cell>
          <cell r="D27">
            <v>3381667</v>
          </cell>
          <cell r="E27">
            <v>1417.89</v>
          </cell>
          <cell r="F27">
            <v>2344</v>
          </cell>
          <cell r="G27">
            <v>3335660</v>
          </cell>
          <cell r="H27">
            <v>1423.06</v>
          </cell>
          <cell r="I27">
            <v>2320</v>
          </cell>
          <cell r="J27">
            <v>3149115</v>
          </cell>
          <cell r="K27">
            <v>1357.38</v>
          </cell>
          <cell r="L27">
            <v>2283</v>
          </cell>
          <cell r="M27">
            <v>3421929</v>
          </cell>
          <cell r="N27">
            <v>1498.87</v>
          </cell>
          <cell r="O27">
            <v>2238</v>
          </cell>
          <cell r="P27">
            <v>3421929</v>
          </cell>
          <cell r="Q27">
            <v>1529.01</v>
          </cell>
          <cell r="R27">
            <v>2235</v>
          </cell>
          <cell r="S27">
            <v>3421929</v>
          </cell>
          <cell r="T27">
            <v>1531.06</v>
          </cell>
          <cell r="U27">
            <v>2207</v>
          </cell>
          <cell r="V27">
            <v>3488455</v>
          </cell>
          <cell r="W27">
            <v>1580.63</v>
          </cell>
          <cell r="X27">
            <v>2082</v>
          </cell>
          <cell r="Y27">
            <v>3550000</v>
          </cell>
          <cell r="Z27">
            <v>1705.09</v>
          </cell>
          <cell r="AA27">
            <v>2044</v>
          </cell>
          <cell r="AB27">
            <v>3550000</v>
          </cell>
          <cell r="AC27">
            <v>1736.79</v>
          </cell>
          <cell r="AD27">
            <v>1674.17</v>
          </cell>
          <cell r="AE27">
            <v>1590.46</v>
          </cell>
          <cell r="AF27">
            <v>1973</v>
          </cell>
          <cell r="AG27">
            <v>3575000</v>
          </cell>
          <cell r="AH27">
            <v>1811.96</v>
          </cell>
        </row>
        <row r="28">
          <cell r="A28" t="str">
            <v>220</v>
          </cell>
          <cell r="B28" t="str">
            <v>Clay Co.</v>
          </cell>
          <cell r="C28">
            <v>1423</v>
          </cell>
          <cell r="D28">
            <v>1001079</v>
          </cell>
          <cell r="E28">
            <v>703.5</v>
          </cell>
          <cell r="F28">
            <v>1362</v>
          </cell>
          <cell r="G28">
            <v>980279</v>
          </cell>
          <cell r="H28">
            <v>719.73</v>
          </cell>
          <cell r="I28">
            <v>1373</v>
          </cell>
          <cell r="J28">
            <v>1085696</v>
          </cell>
          <cell r="K28">
            <v>790.75</v>
          </cell>
          <cell r="L28">
            <v>1337</v>
          </cell>
          <cell r="M28">
            <v>1338996</v>
          </cell>
          <cell r="N28">
            <v>1001.49</v>
          </cell>
          <cell r="O28">
            <v>1323</v>
          </cell>
          <cell r="P28">
            <v>1268826</v>
          </cell>
          <cell r="Q28">
            <v>959.05</v>
          </cell>
          <cell r="R28">
            <v>1357</v>
          </cell>
          <cell r="S28">
            <v>1257701</v>
          </cell>
          <cell r="T28">
            <v>926.82</v>
          </cell>
          <cell r="U28">
            <v>1329</v>
          </cell>
          <cell r="V28">
            <v>1325745</v>
          </cell>
          <cell r="W28">
            <v>997.55</v>
          </cell>
          <cell r="X28">
            <v>1337</v>
          </cell>
          <cell r="Y28">
            <v>1375171</v>
          </cell>
          <cell r="Z28">
            <v>1028.55</v>
          </cell>
          <cell r="AA28">
            <v>1345</v>
          </cell>
          <cell r="AB28">
            <v>1376121</v>
          </cell>
          <cell r="AC28">
            <v>1023.14</v>
          </cell>
          <cell r="AD28">
            <v>1016.41</v>
          </cell>
          <cell r="AE28">
            <v>965.59</v>
          </cell>
          <cell r="AF28">
            <v>1292</v>
          </cell>
          <cell r="AG28">
            <v>1517243</v>
          </cell>
          <cell r="AH28">
            <v>1174.3399999999999</v>
          </cell>
        </row>
        <row r="29">
          <cell r="A29" t="str">
            <v>230</v>
          </cell>
          <cell r="B29" t="str">
            <v>Cleveland Co.</v>
          </cell>
          <cell r="C29">
            <v>16411</v>
          </cell>
          <cell r="D29">
            <v>20614147</v>
          </cell>
          <cell r="E29">
            <v>1256.1199999999999</v>
          </cell>
          <cell r="F29">
            <v>16107</v>
          </cell>
          <cell r="G29">
            <v>20401846</v>
          </cell>
          <cell r="H29">
            <v>1266.6400000000001</v>
          </cell>
          <cell r="I29">
            <v>15886</v>
          </cell>
          <cell r="J29">
            <v>20794736</v>
          </cell>
          <cell r="K29">
            <v>1309</v>
          </cell>
          <cell r="L29">
            <v>15651</v>
          </cell>
          <cell r="M29">
            <v>21520720</v>
          </cell>
          <cell r="N29">
            <v>1375.04</v>
          </cell>
          <cell r="O29">
            <v>15453</v>
          </cell>
          <cell r="P29">
            <v>21813900</v>
          </cell>
          <cell r="Q29">
            <v>1411.63</v>
          </cell>
          <cell r="R29">
            <v>15455</v>
          </cell>
          <cell r="S29">
            <v>22036197</v>
          </cell>
          <cell r="T29">
            <v>1425.83</v>
          </cell>
          <cell r="U29">
            <v>15592</v>
          </cell>
          <cell r="V29">
            <v>21109040</v>
          </cell>
          <cell r="W29">
            <v>1353.84</v>
          </cell>
          <cell r="X29">
            <v>15572</v>
          </cell>
          <cell r="Y29">
            <v>21530228</v>
          </cell>
          <cell r="Z29">
            <v>1382.62</v>
          </cell>
          <cell r="AA29">
            <v>15494</v>
          </cell>
          <cell r="AB29">
            <v>21960316</v>
          </cell>
          <cell r="AC29">
            <v>1417.34</v>
          </cell>
          <cell r="AD29">
            <v>1384.6</v>
          </cell>
          <cell r="AE29">
            <v>1315.37</v>
          </cell>
          <cell r="AF29">
            <v>15477</v>
          </cell>
          <cell r="AG29">
            <v>22700790</v>
          </cell>
          <cell r="AH29">
            <v>1466.74</v>
          </cell>
        </row>
        <row r="30">
          <cell r="A30" t="str">
            <v>240</v>
          </cell>
          <cell r="B30" t="str">
            <v>Columbus Co.</v>
          </cell>
          <cell r="C30">
            <v>9545</v>
          </cell>
          <cell r="D30">
            <v>6196354</v>
          </cell>
          <cell r="E30">
            <v>649.16999999999996</v>
          </cell>
          <cell r="F30">
            <v>9389</v>
          </cell>
          <cell r="G30">
            <v>6382246</v>
          </cell>
          <cell r="H30">
            <v>679.76</v>
          </cell>
          <cell r="I30">
            <v>9351</v>
          </cell>
          <cell r="J30">
            <v>6701359</v>
          </cell>
          <cell r="K30">
            <v>716.65</v>
          </cell>
          <cell r="L30">
            <v>9418</v>
          </cell>
          <cell r="M30">
            <v>6902401</v>
          </cell>
          <cell r="N30">
            <v>732.89</v>
          </cell>
          <cell r="O30">
            <v>9543</v>
          </cell>
          <cell r="P30">
            <v>6902401</v>
          </cell>
          <cell r="Q30">
            <v>723.29</v>
          </cell>
          <cell r="R30">
            <v>9460</v>
          </cell>
          <cell r="S30">
            <v>7040450</v>
          </cell>
          <cell r="T30">
            <v>744.23</v>
          </cell>
          <cell r="U30">
            <v>9450</v>
          </cell>
          <cell r="V30">
            <v>7181259</v>
          </cell>
          <cell r="W30">
            <v>759.92</v>
          </cell>
          <cell r="X30">
            <v>9264</v>
          </cell>
          <cell r="Y30">
            <v>8041042</v>
          </cell>
          <cell r="Z30">
            <v>867.99</v>
          </cell>
          <cell r="AA30">
            <v>9077</v>
          </cell>
          <cell r="AB30">
            <v>7471391</v>
          </cell>
          <cell r="AC30">
            <v>823.11</v>
          </cell>
          <cell r="AD30">
            <v>817.01</v>
          </cell>
          <cell r="AE30">
            <v>776.16</v>
          </cell>
          <cell r="AF30">
            <v>8945</v>
          </cell>
          <cell r="AG30">
            <v>7471391</v>
          </cell>
          <cell r="AH30">
            <v>835.26</v>
          </cell>
        </row>
        <row r="31">
          <cell r="A31" t="str">
            <v>250</v>
          </cell>
          <cell r="B31" t="str">
            <v>Craven Co.</v>
          </cell>
          <cell r="C31">
            <v>14580</v>
          </cell>
          <cell r="D31">
            <v>17454986</v>
          </cell>
          <cell r="E31">
            <v>1197.19</v>
          </cell>
          <cell r="F31">
            <v>14711</v>
          </cell>
          <cell r="G31">
            <v>17858438</v>
          </cell>
          <cell r="H31">
            <v>1213.95</v>
          </cell>
          <cell r="I31">
            <v>15100</v>
          </cell>
          <cell r="J31">
            <v>17870304</v>
          </cell>
          <cell r="K31">
            <v>1183.46</v>
          </cell>
          <cell r="L31">
            <v>14996</v>
          </cell>
          <cell r="M31">
            <v>18658502</v>
          </cell>
          <cell r="N31">
            <v>1244.23</v>
          </cell>
          <cell r="O31">
            <v>14829</v>
          </cell>
          <cell r="P31">
            <v>19067949</v>
          </cell>
          <cell r="Q31">
            <v>1285.8599999999999</v>
          </cell>
          <cell r="R31">
            <v>14526</v>
          </cell>
          <cell r="S31">
            <v>19786590</v>
          </cell>
          <cell r="T31">
            <v>1362.15</v>
          </cell>
          <cell r="U31">
            <v>14325</v>
          </cell>
          <cell r="V31">
            <v>20849456</v>
          </cell>
          <cell r="W31">
            <v>1455.46</v>
          </cell>
          <cell r="X31">
            <v>14152</v>
          </cell>
          <cell r="Y31">
            <v>21828486</v>
          </cell>
          <cell r="Z31">
            <v>1542.43</v>
          </cell>
          <cell r="AA31">
            <v>14061</v>
          </cell>
          <cell r="AB31">
            <v>21006979</v>
          </cell>
          <cell r="AC31">
            <v>1493.99</v>
          </cell>
          <cell r="AD31">
            <v>1497.29</v>
          </cell>
          <cell r="AE31">
            <v>1422.43</v>
          </cell>
          <cell r="AF31">
            <v>13813</v>
          </cell>
          <cell r="AG31">
            <v>21273777</v>
          </cell>
          <cell r="AH31">
            <v>1540.13</v>
          </cell>
        </row>
        <row r="32">
          <cell r="A32" t="str">
            <v>260</v>
          </cell>
          <cell r="B32" t="str">
            <v>Cumberland Co.</v>
          </cell>
          <cell r="C32">
            <v>53462</v>
          </cell>
          <cell r="D32">
            <v>78831036</v>
          </cell>
          <cell r="E32">
            <v>1474.52</v>
          </cell>
          <cell r="F32">
            <v>52462</v>
          </cell>
          <cell r="G32">
            <v>76646227</v>
          </cell>
          <cell r="H32">
            <v>1460.99</v>
          </cell>
          <cell r="I32">
            <v>52741</v>
          </cell>
          <cell r="J32">
            <v>76220676</v>
          </cell>
          <cell r="K32">
            <v>1445.19</v>
          </cell>
          <cell r="L32">
            <v>52258</v>
          </cell>
          <cell r="M32">
            <v>76220676</v>
          </cell>
          <cell r="N32">
            <v>1458.55</v>
          </cell>
          <cell r="O32">
            <v>52336</v>
          </cell>
          <cell r="P32">
            <v>76220676</v>
          </cell>
          <cell r="Q32">
            <v>1456.37</v>
          </cell>
          <cell r="R32">
            <v>52742</v>
          </cell>
          <cell r="S32">
            <v>76982883</v>
          </cell>
          <cell r="T32">
            <v>1459.61</v>
          </cell>
          <cell r="U32">
            <v>51822</v>
          </cell>
          <cell r="V32">
            <v>78345062</v>
          </cell>
          <cell r="W32">
            <v>1511.81</v>
          </cell>
          <cell r="X32">
            <v>51721</v>
          </cell>
          <cell r="Y32">
            <v>79463109</v>
          </cell>
          <cell r="Z32">
            <v>1536.38</v>
          </cell>
          <cell r="AA32">
            <v>51883</v>
          </cell>
          <cell r="AB32">
            <v>80961835</v>
          </cell>
          <cell r="AC32">
            <v>1560.47</v>
          </cell>
          <cell r="AD32">
            <v>1536.22</v>
          </cell>
          <cell r="AE32">
            <v>1459.41</v>
          </cell>
          <cell r="AF32">
            <v>51635</v>
          </cell>
          <cell r="AG32">
            <v>80150000</v>
          </cell>
          <cell r="AH32">
            <v>1552.24</v>
          </cell>
        </row>
        <row r="33">
          <cell r="A33" t="str">
            <v>270</v>
          </cell>
          <cell r="B33" t="str">
            <v>Currituck Co.</v>
          </cell>
          <cell r="C33">
            <v>4028</v>
          </cell>
          <cell r="D33">
            <v>8855554</v>
          </cell>
          <cell r="E33">
            <v>2198.5</v>
          </cell>
          <cell r="F33">
            <v>3982</v>
          </cell>
          <cell r="G33">
            <v>8720781</v>
          </cell>
          <cell r="H33">
            <v>2190.0500000000002</v>
          </cell>
          <cell r="I33">
            <v>3924</v>
          </cell>
          <cell r="J33">
            <v>8745904</v>
          </cell>
          <cell r="K33">
            <v>2228.8200000000002</v>
          </cell>
          <cell r="L33">
            <v>3923</v>
          </cell>
          <cell r="M33">
            <v>9025754</v>
          </cell>
          <cell r="N33">
            <v>2300.73</v>
          </cell>
          <cell r="O33">
            <v>3860</v>
          </cell>
          <cell r="P33">
            <v>9000218</v>
          </cell>
          <cell r="Q33">
            <v>2331.66</v>
          </cell>
          <cell r="R33">
            <v>3943</v>
          </cell>
          <cell r="S33">
            <v>9353526</v>
          </cell>
          <cell r="T33">
            <v>2372.19</v>
          </cell>
          <cell r="U33">
            <v>3956</v>
          </cell>
          <cell r="V33">
            <v>9503189</v>
          </cell>
          <cell r="W33">
            <v>2402.2199999999998</v>
          </cell>
          <cell r="X33">
            <v>4064</v>
          </cell>
          <cell r="Y33">
            <v>9773759</v>
          </cell>
          <cell r="Z33">
            <v>2404.96</v>
          </cell>
          <cell r="AA33">
            <v>4072</v>
          </cell>
          <cell r="AB33">
            <v>9976717</v>
          </cell>
          <cell r="AC33">
            <v>2450.08</v>
          </cell>
          <cell r="AD33">
            <v>2419.09</v>
          </cell>
          <cell r="AE33">
            <v>2298.14</v>
          </cell>
          <cell r="AF33">
            <v>4151</v>
          </cell>
          <cell r="AG33">
            <v>10505108</v>
          </cell>
          <cell r="AH33">
            <v>2530.7399999999998</v>
          </cell>
        </row>
        <row r="34">
          <cell r="A34" t="str">
            <v>280</v>
          </cell>
          <cell r="B34" t="str">
            <v>Dare Co.</v>
          </cell>
          <cell r="C34">
            <v>4901</v>
          </cell>
          <cell r="D34">
            <v>18891333</v>
          </cell>
          <cell r="E34">
            <v>3854.59</v>
          </cell>
          <cell r="F34">
            <v>4915</v>
          </cell>
          <cell r="G34">
            <v>19649333</v>
          </cell>
          <cell r="H34">
            <v>3997.83</v>
          </cell>
          <cell r="I34">
            <v>4905</v>
          </cell>
          <cell r="J34">
            <v>20062837</v>
          </cell>
          <cell r="K34">
            <v>4090.28</v>
          </cell>
          <cell r="L34">
            <v>4917</v>
          </cell>
          <cell r="M34">
            <v>19545704</v>
          </cell>
          <cell r="N34">
            <v>3975.13</v>
          </cell>
          <cell r="O34">
            <v>4932</v>
          </cell>
          <cell r="P34">
            <v>19794015</v>
          </cell>
          <cell r="Q34">
            <v>4013.39</v>
          </cell>
          <cell r="R34">
            <v>5029</v>
          </cell>
          <cell r="S34">
            <v>20550564</v>
          </cell>
          <cell r="T34">
            <v>4086.41</v>
          </cell>
          <cell r="U34">
            <v>4992</v>
          </cell>
          <cell r="V34">
            <v>21096320</v>
          </cell>
          <cell r="W34">
            <v>4226.03</v>
          </cell>
          <cell r="X34">
            <v>5010</v>
          </cell>
          <cell r="Y34">
            <v>21365420</v>
          </cell>
          <cell r="Z34">
            <v>4264.55</v>
          </cell>
          <cell r="AA34">
            <v>5095</v>
          </cell>
          <cell r="AB34">
            <v>22301019</v>
          </cell>
          <cell r="AC34">
            <v>4377.04</v>
          </cell>
          <cell r="AD34">
            <v>4289.21</v>
          </cell>
          <cell r="AE34">
            <v>4074.75</v>
          </cell>
          <cell r="AF34">
            <v>5322</v>
          </cell>
          <cell r="AG34">
            <v>22533002</v>
          </cell>
          <cell r="AH34">
            <v>4233.93</v>
          </cell>
        </row>
        <row r="35">
          <cell r="A35" t="str">
            <v>290</v>
          </cell>
          <cell r="B35" t="str">
            <v>Davidson Co.</v>
          </cell>
          <cell r="C35">
            <v>26159</v>
          </cell>
          <cell r="D35">
            <v>30885393</v>
          </cell>
          <cell r="E35">
            <v>1180.68</v>
          </cell>
          <cell r="F35">
            <v>26001</v>
          </cell>
          <cell r="G35">
            <v>30847147</v>
          </cell>
          <cell r="H35">
            <v>1186.3800000000001</v>
          </cell>
          <cell r="I35">
            <v>25827</v>
          </cell>
          <cell r="J35">
            <v>30801157</v>
          </cell>
          <cell r="K35">
            <v>1192.5999999999999</v>
          </cell>
          <cell r="L35">
            <v>25662</v>
          </cell>
          <cell r="M35">
            <v>30800420</v>
          </cell>
          <cell r="N35">
            <v>1200.23</v>
          </cell>
          <cell r="O35">
            <v>25690</v>
          </cell>
          <cell r="P35">
            <v>31546597</v>
          </cell>
          <cell r="Q35">
            <v>1227.97</v>
          </cell>
          <cell r="R35">
            <v>25402</v>
          </cell>
          <cell r="S35">
            <v>32436035</v>
          </cell>
          <cell r="T35">
            <v>1276.9100000000001</v>
          </cell>
          <cell r="U35">
            <v>25131</v>
          </cell>
          <cell r="V35">
            <v>32767982</v>
          </cell>
          <cell r="W35">
            <v>1303.8900000000001</v>
          </cell>
          <cell r="X35">
            <v>24858</v>
          </cell>
          <cell r="Y35">
            <v>32718404</v>
          </cell>
          <cell r="Z35">
            <v>1316.21</v>
          </cell>
          <cell r="AA35">
            <v>24519</v>
          </cell>
          <cell r="AB35">
            <v>33718387</v>
          </cell>
          <cell r="AC35">
            <v>1375.19</v>
          </cell>
          <cell r="AD35">
            <v>1331.76</v>
          </cell>
          <cell r="AE35">
            <v>1265.17</v>
          </cell>
          <cell r="AF35">
            <v>24534</v>
          </cell>
          <cell r="AG35">
            <v>32975086</v>
          </cell>
          <cell r="AH35">
            <v>1344.06</v>
          </cell>
        </row>
        <row r="36">
          <cell r="A36" t="str">
            <v>300</v>
          </cell>
          <cell r="B36" t="str">
            <v>Davie Co.</v>
          </cell>
          <cell r="C36">
            <v>6586</v>
          </cell>
          <cell r="D36">
            <v>9541693</v>
          </cell>
          <cell r="E36">
            <v>1448.78</v>
          </cell>
          <cell r="F36">
            <v>6665</v>
          </cell>
          <cell r="G36">
            <v>9540366</v>
          </cell>
          <cell r="H36">
            <v>1431.41</v>
          </cell>
          <cell r="I36">
            <v>6566</v>
          </cell>
          <cell r="J36">
            <v>9507445</v>
          </cell>
          <cell r="K36">
            <v>1447.98</v>
          </cell>
          <cell r="L36">
            <v>6483</v>
          </cell>
          <cell r="M36">
            <v>9507445</v>
          </cell>
          <cell r="N36">
            <v>1466.52</v>
          </cell>
          <cell r="O36">
            <v>6489</v>
          </cell>
          <cell r="P36">
            <v>9319297</v>
          </cell>
          <cell r="Q36">
            <v>1436.17</v>
          </cell>
          <cell r="R36">
            <v>6411</v>
          </cell>
          <cell r="S36">
            <v>9407445</v>
          </cell>
          <cell r="T36">
            <v>1467.39</v>
          </cell>
          <cell r="U36">
            <v>6345</v>
          </cell>
          <cell r="V36">
            <v>10182445</v>
          </cell>
          <cell r="W36">
            <v>1604.8</v>
          </cell>
          <cell r="X36">
            <v>6319</v>
          </cell>
          <cell r="Y36">
            <v>10439765</v>
          </cell>
          <cell r="Z36">
            <v>1652.12</v>
          </cell>
          <cell r="AA36">
            <v>6242</v>
          </cell>
          <cell r="AB36">
            <v>10967848</v>
          </cell>
          <cell r="AC36">
            <v>1757.1</v>
          </cell>
          <cell r="AD36">
            <v>1671.34</v>
          </cell>
          <cell r="AE36">
            <v>1587.77</v>
          </cell>
          <cell r="AF36">
            <v>6169</v>
          </cell>
          <cell r="AG36">
            <v>11535163</v>
          </cell>
          <cell r="AH36">
            <v>1869.86</v>
          </cell>
        </row>
        <row r="37">
          <cell r="A37" t="str">
            <v>310</v>
          </cell>
          <cell r="B37" t="str">
            <v>Duplin Co.</v>
          </cell>
          <cell r="C37">
            <v>8786</v>
          </cell>
          <cell r="D37">
            <v>7727529</v>
          </cell>
          <cell r="E37">
            <v>879.53</v>
          </cell>
          <cell r="F37">
            <v>8998</v>
          </cell>
          <cell r="G37">
            <v>8861720</v>
          </cell>
          <cell r="H37">
            <v>984.85</v>
          </cell>
          <cell r="I37">
            <v>9220</v>
          </cell>
          <cell r="J37">
            <v>8861720</v>
          </cell>
          <cell r="K37">
            <v>961.14</v>
          </cell>
          <cell r="L37">
            <v>9278</v>
          </cell>
          <cell r="M37">
            <v>9287444</v>
          </cell>
          <cell r="N37">
            <v>1001.02</v>
          </cell>
          <cell r="O37">
            <v>9581</v>
          </cell>
          <cell r="P37">
            <v>9000000</v>
          </cell>
          <cell r="Q37">
            <v>939.36</v>
          </cell>
          <cell r="R37">
            <v>9881</v>
          </cell>
          <cell r="S37">
            <v>9485760</v>
          </cell>
          <cell r="T37">
            <v>960</v>
          </cell>
          <cell r="U37">
            <v>9952</v>
          </cell>
          <cell r="V37">
            <v>9553920</v>
          </cell>
          <cell r="W37">
            <v>960</v>
          </cell>
          <cell r="X37">
            <v>9860</v>
          </cell>
          <cell r="Y37">
            <v>9465600</v>
          </cell>
          <cell r="Z37">
            <v>960</v>
          </cell>
          <cell r="AA37">
            <v>9644</v>
          </cell>
          <cell r="AB37">
            <v>8800000</v>
          </cell>
          <cell r="AC37">
            <v>912.48</v>
          </cell>
          <cell r="AD37">
            <v>944.16</v>
          </cell>
          <cell r="AE37">
            <v>896.95</v>
          </cell>
          <cell r="AF37">
            <v>9652</v>
          </cell>
          <cell r="AG37">
            <v>8802624</v>
          </cell>
          <cell r="AH37">
            <v>912</v>
          </cell>
        </row>
        <row r="38">
          <cell r="A38" t="str">
            <v>320</v>
          </cell>
          <cell r="B38" t="str">
            <v>Durham Co.</v>
          </cell>
          <cell r="C38">
            <v>34738</v>
          </cell>
          <cell r="D38">
            <v>100807663</v>
          </cell>
          <cell r="E38">
            <v>2901.94</v>
          </cell>
          <cell r="F38">
            <v>34942</v>
          </cell>
          <cell r="G38">
            <v>107032189</v>
          </cell>
          <cell r="H38">
            <v>3063.14</v>
          </cell>
          <cell r="I38">
            <v>35708</v>
          </cell>
          <cell r="J38">
            <v>108736952</v>
          </cell>
          <cell r="K38">
            <v>3045.17</v>
          </cell>
          <cell r="L38">
            <v>36919</v>
          </cell>
          <cell r="M38">
            <v>115381832</v>
          </cell>
          <cell r="N38">
            <v>3125.27</v>
          </cell>
          <cell r="O38">
            <v>38293</v>
          </cell>
          <cell r="P38">
            <v>118233311</v>
          </cell>
          <cell r="Q38">
            <v>3087.6</v>
          </cell>
          <cell r="R38">
            <v>39274</v>
          </cell>
          <cell r="S38">
            <v>118863146</v>
          </cell>
          <cell r="T38">
            <v>3026.51</v>
          </cell>
          <cell r="U38">
            <v>40141</v>
          </cell>
          <cell r="V38">
            <v>123314356</v>
          </cell>
          <cell r="W38">
            <v>3072.03</v>
          </cell>
          <cell r="X38">
            <v>42316</v>
          </cell>
          <cell r="Y38">
            <v>126605707</v>
          </cell>
          <cell r="Z38">
            <v>2991.91</v>
          </cell>
          <cell r="AA38">
            <v>42108</v>
          </cell>
          <cell r="AB38">
            <v>132665201</v>
          </cell>
          <cell r="AC38">
            <v>3150.59</v>
          </cell>
          <cell r="AD38">
            <v>3071.51</v>
          </cell>
          <cell r="AE38">
            <v>2917.93</v>
          </cell>
          <cell r="AF38">
            <v>41681</v>
          </cell>
          <cell r="AG38">
            <v>137350717</v>
          </cell>
          <cell r="AH38">
            <v>3295.28</v>
          </cell>
        </row>
        <row r="39">
          <cell r="A39" t="str">
            <v>330</v>
          </cell>
          <cell r="B39" t="str">
            <v>Edgecombe Co.</v>
          </cell>
          <cell r="C39">
            <v>7239</v>
          </cell>
          <cell r="D39">
            <v>6802316</v>
          </cell>
          <cell r="E39">
            <v>939.68</v>
          </cell>
          <cell r="F39">
            <v>7297</v>
          </cell>
          <cell r="G39">
            <v>6802316</v>
          </cell>
          <cell r="H39">
            <v>932.21</v>
          </cell>
          <cell r="I39">
            <v>7175</v>
          </cell>
          <cell r="J39">
            <v>6984909</v>
          </cell>
          <cell r="K39">
            <v>973.51</v>
          </cell>
          <cell r="L39">
            <v>7076</v>
          </cell>
          <cell r="M39">
            <v>6984909</v>
          </cell>
          <cell r="N39">
            <v>987.13</v>
          </cell>
          <cell r="O39">
            <v>7148</v>
          </cell>
          <cell r="P39">
            <v>6666857</v>
          </cell>
          <cell r="Q39">
            <v>932.69</v>
          </cell>
          <cell r="R39">
            <v>7215</v>
          </cell>
          <cell r="S39">
            <v>6610530</v>
          </cell>
          <cell r="T39">
            <v>916.22</v>
          </cell>
          <cell r="U39">
            <v>7285</v>
          </cell>
          <cell r="V39">
            <v>6904530</v>
          </cell>
          <cell r="W39">
            <v>947.77</v>
          </cell>
          <cell r="X39">
            <v>6964</v>
          </cell>
          <cell r="Y39">
            <v>7451618</v>
          </cell>
          <cell r="Z39">
            <v>1070.02</v>
          </cell>
          <cell r="AA39">
            <v>6994</v>
          </cell>
          <cell r="AB39">
            <v>7451618</v>
          </cell>
          <cell r="AC39">
            <v>1065.43</v>
          </cell>
          <cell r="AD39">
            <v>1027.74</v>
          </cell>
          <cell r="AE39">
            <v>976.35</v>
          </cell>
          <cell r="AF39">
            <v>7006</v>
          </cell>
          <cell r="AG39">
            <v>7451618</v>
          </cell>
          <cell r="AH39">
            <v>1063.6099999999999</v>
          </cell>
        </row>
        <row r="40">
          <cell r="A40" t="str">
            <v>340</v>
          </cell>
          <cell r="B40" t="str">
            <v>Forsyth Co.</v>
          </cell>
          <cell r="C40">
            <v>53506</v>
          </cell>
          <cell r="D40">
            <v>111251811</v>
          </cell>
          <cell r="E40">
            <v>2079.2399999999998</v>
          </cell>
          <cell r="F40">
            <v>54173</v>
          </cell>
          <cell r="G40">
            <v>109898447</v>
          </cell>
          <cell r="H40">
            <v>2028.66</v>
          </cell>
          <cell r="I40">
            <v>54769</v>
          </cell>
          <cell r="J40">
            <v>109924287</v>
          </cell>
          <cell r="K40">
            <v>2007.05</v>
          </cell>
          <cell r="L40">
            <v>55306</v>
          </cell>
          <cell r="M40">
            <v>111347595</v>
          </cell>
          <cell r="N40">
            <v>2013.3</v>
          </cell>
          <cell r="O40">
            <v>56063</v>
          </cell>
          <cell r="P40">
            <v>110242759</v>
          </cell>
          <cell r="Q40">
            <v>1966.41</v>
          </cell>
          <cell r="R40">
            <v>56343</v>
          </cell>
          <cell r="S40">
            <v>108020219</v>
          </cell>
          <cell r="T40">
            <v>1917.19</v>
          </cell>
          <cell r="U40">
            <v>57513</v>
          </cell>
          <cell r="V40">
            <v>110371376</v>
          </cell>
          <cell r="W40">
            <v>1919.07</v>
          </cell>
          <cell r="X40">
            <v>57709</v>
          </cell>
          <cell r="Y40">
            <v>112778008</v>
          </cell>
          <cell r="Z40">
            <v>1954.25</v>
          </cell>
          <cell r="AA40">
            <v>58304</v>
          </cell>
          <cell r="AB40">
            <v>115827688</v>
          </cell>
          <cell r="AC40">
            <v>1986.62</v>
          </cell>
          <cell r="AD40">
            <v>1953.31</v>
          </cell>
          <cell r="AE40">
            <v>1855.64</v>
          </cell>
          <cell r="AF40">
            <v>57917</v>
          </cell>
          <cell r="AG40">
            <v>117247734</v>
          </cell>
          <cell r="AH40">
            <v>2024.41</v>
          </cell>
        </row>
        <row r="41">
          <cell r="A41" t="str">
            <v>350</v>
          </cell>
          <cell r="B41" t="str">
            <v>Franklin Co.</v>
          </cell>
          <cell r="C41">
            <v>8611</v>
          </cell>
          <cell r="D41">
            <v>11525433</v>
          </cell>
          <cell r="E41">
            <v>1338.45</v>
          </cell>
          <cell r="F41">
            <v>8697</v>
          </cell>
          <cell r="G41">
            <v>11749053</v>
          </cell>
          <cell r="H41">
            <v>1350.93</v>
          </cell>
          <cell r="I41">
            <v>8834</v>
          </cell>
          <cell r="J41">
            <v>12000000</v>
          </cell>
          <cell r="K41">
            <v>1358.39</v>
          </cell>
          <cell r="L41">
            <v>8870</v>
          </cell>
          <cell r="M41">
            <v>12350000</v>
          </cell>
          <cell r="N41">
            <v>1392.33</v>
          </cell>
          <cell r="O41">
            <v>8857</v>
          </cell>
          <cell r="P41">
            <v>13094566</v>
          </cell>
          <cell r="Q41">
            <v>1478.44</v>
          </cell>
          <cell r="R41">
            <v>8986</v>
          </cell>
          <cell r="S41">
            <v>13818840</v>
          </cell>
          <cell r="T41">
            <v>1537.82</v>
          </cell>
          <cell r="U41">
            <v>8892</v>
          </cell>
          <cell r="V41">
            <v>14472841</v>
          </cell>
          <cell r="W41">
            <v>1627.62</v>
          </cell>
          <cell r="X41">
            <v>8931</v>
          </cell>
          <cell r="Y41">
            <v>15265283</v>
          </cell>
          <cell r="Z41">
            <v>1709.25</v>
          </cell>
          <cell r="AA41">
            <v>8932</v>
          </cell>
          <cell r="AB41">
            <v>16365283</v>
          </cell>
          <cell r="AC41">
            <v>1832.21</v>
          </cell>
          <cell r="AD41">
            <v>1723.03</v>
          </cell>
          <cell r="AE41">
            <v>1636.88</v>
          </cell>
          <cell r="AF41">
            <v>8785</v>
          </cell>
          <cell r="AG41">
            <v>16898091</v>
          </cell>
          <cell r="AH41">
            <v>1923.52</v>
          </cell>
        </row>
        <row r="42">
          <cell r="A42" t="str">
            <v>360</v>
          </cell>
          <cell r="B42" t="str">
            <v>Gaston Co.</v>
          </cell>
          <cell r="C42">
            <v>33070</v>
          </cell>
          <cell r="D42">
            <v>41956204</v>
          </cell>
          <cell r="E42">
            <v>1268.71</v>
          </cell>
          <cell r="F42">
            <v>32802</v>
          </cell>
          <cell r="G42">
            <v>41526704</v>
          </cell>
          <cell r="H42">
            <v>1265.98</v>
          </cell>
          <cell r="I42">
            <v>33416</v>
          </cell>
          <cell r="J42">
            <v>41516455</v>
          </cell>
          <cell r="K42">
            <v>1242.4100000000001</v>
          </cell>
          <cell r="L42">
            <v>33149</v>
          </cell>
          <cell r="M42">
            <v>42264089</v>
          </cell>
          <cell r="N42">
            <v>1274.97</v>
          </cell>
          <cell r="O42">
            <v>33358</v>
          </cell>
          <cell r="P42">
            <v>42726704</v>
          </cell>
          <cell r="Q42">
            <v>1280.8499999999999</v>
          </cell>
          <cell r="R42">
            <v>33765</v>
          </cell>
          <cell r="S42">
            <v>43816704</v>
          </cell>
          <cell r="T42">
            <v>1297.7</v>
          </cell>
          <cell r="U42">
            <v>34011</v>
          </cell>
          <cell r="V42">
            <v>43816704</v>
          </cell>
          <cell r="W42">
            <v>1288.31</v>
          </cell>
          <cell r="X42">
            <v>34360</v>
          </cell>
          <cell r="Y42">
            <v>45351704</v>
          </cell>
          <cell r="Z42">
            <v>1319.9</v>
          </cell>
          <cell r="AA42">
            <v>34347</v>
          </cell>
          <cell r="AB42">
            <v>47787865</v>
          </cell>
          <cell r="AC42">
            <v>1391.33</v>
          </cell>
          <cell r="AD42">
            <v>1333.18</v>
          </cell>
          <cell r="AE42">
            <v>1266.52</v>
          </cell>
          <cell r="AF42">
            <v>34744</v>
          </cell>
          <cell r="AG42">
            <v>48991704</v>
          </cell>
          <cell r="AH42">
            <v>1410.08</v>
          </cell>
        </row>
        <row r="43">
          <cell r="A43" t="str">
            <v>370</v>
          </cell>
          <cell r="B43" t="str">
            <v>Gates  Co.</v>
          </cell>
          <cell r="C43">
            <v>1916</v>
          </cell>
          <cell r="D43">
            <v>2707159</v>
          </cell>
          <cell r="E43">
            <v>1412.92</v>
          </cell>
          <cell r="F43">
            <v>1874</v>
          </cell>
          <cell r="G43">
            <v>2762079</v>
          </cell>
          <cell r="H43">
            <v>1473.89</v>
          </cell>
          <cell r="I43">
            <v>1832</v>
          </cell>
          <cell r="J43">
            <v>2592079</v>
          </cell>
          <cell r="K43">
            <v>1414.89</v>
          </cell>
          <cell r="L43">
            <v>1794</v>
          </cell>
          <cell r="M43">
            <v>2604023</v>
          </cell>
          <cell r="N43">
            <v>1451.52</v>
          </cell>
          <cell r="O43">
            <v>1740</v>
          </cell>
          <cell r="P43">
            <v>2610000</v>
          </cell>
          <cell r="Q43">
            <v>1500</v>
          </cell>
          <cell r="R43">
            <v>1659</v>
          </cell>
          <cell r="S43">
            <v>2708000</v>
          </cell>
          <cell r="T43">
            <v>1632.31</v>
          </cell>
          <cell r="U43">
            <v>1657</v>
          </cell>
          <cell r="V43">
            <v>2708000</v>
          </cell>
          <cell r="W43">
            <v>1634.28</v>
          </cell>
          <cell r="X43">
            <v>1637</v>
          </cell>
          <cell r="Y43">
            <v>2708000</v>
          </cell>
          <cell r="Z43">
            <v>1654.25</v>
          </cell>
          <cell r="AA43">
            <v>1606</v>
          </cell>
          <cell r="AB43">
            <v>2708000</v>
          </cell>
          <cell r="AC43">
            <v>1686.18</v>
          </cell>
          <cell r="AD43">
            <v>1658.24</v>
          </cell>
          <cell r="AE43">
            <v>1575.33</v>
          </cell>
          <cell r="AF43">
            <v>1671</v>
          </cell>
          <cell r="AG43">
            <v>2808000</v>
          </cell>
          <cell r="AH43">
            <v>1680.43</v>
          </cell>
        </row>
        <row r="44">
          <cell r="A44" t="str">
            <v>380</v>
          </cell>
          <cell r="B44" t="str">
            <v>Graham Co.</v>
          </cell>
          <cell r="C44">
            <v>1170</v>
          </cell>
          <cell r="D44">
            <v>570000</v>
          </cell>
          <cell r="E44">
            <v>487.18</v>
          </cell>
          <cell r="F44">
            <v>1196</v>
          </cell>
          <cell r="G44">
            <v>570000</v>
          </cell>
          <cell r="H44">
            <v>476.59</v>
          </cell>
          <cell r="I44">
            <v>1201</v>
          </cell>
          <cell r="J44">
            <v>570000</v>
          </cell>
          <cell r="K44">
            <v>474.6</v>
          </cell>
          <cell r="L44">
            <v>1227</v>
          </cell>
          <cell r="M44">
            <v>761363</v>
          </cell>
          <cell r="N44">
            <v>620.51</v>
          </cell>
          <cell r="O44">
            <v>1209</v>
          </cell>
          <cell r="P44">
            <v>747383</v>
          </cell>
          <cell r="Q44">
            <v>618.17999999999995</v>
          </cell>
          <cell r="R44">
            <v>1203</v>
          </cell>
          <cell r="S44">
            <v>749758</v>
          </cell>
          <cell r="T44">
            <v>623.24</v>
          </cell>
          <cell r="U44">
            <v>1190</v>
          </cell>
          <cell r="V44">
            <v>731078</v>
          </cell>
          <cell r="W44">
            <v>614.35</v>
          </cell>
          <cell r="X44">
            <v>1191</v>
          </cell>
          <cell r="Y44">
            <v>699903</v>
          </cell>
          <cell r="Z44">
            <v>587.66</v>
          </cell>
          <cell r="AA44">
            <v>1196</v>
          </cell>
          <cell r="AB44">
            <v>869769</v>
          </cell>
          <cell r="AC44">
            <v>727.23</v>
          </cell>
          <cell r="AD44">
            <v>643.08000000000004</v>
          </cell>
          <cell r="AE44">
            <v>610.92999999999995</v>
          </cell>
          <cell r="AF44">
            <v>1152</v>
          </cell>
          <cell r="AG44">
            <v>1265214</v>
          </cell>
          <cell r="AH44">
            <v>1098.28</v>
          </cell>
        </row>
        <row r="45">
          <cell r="A45" t="str">
            <v>390</v>
          </cell>
          <cell r="B45" t="str">
            <v>Granville Co.</v>
          </cell>
          <cell r="C45">
            <v>8769</v>
          </cell>
          <cell r="D45">
            <v>12385287</v>
          </cell>
          <cell r="E45">
            <v>1412.39</v>
          </cell>
          <cell r="F45">
            <v>8787</v>
          </cell>
          <cell r="G45">
            <v>12385287</v>
          </cell>
          <cell r="H45">
            <v>1409.5</v>
          </cell>
          <cell r="I45">
            <v>8640</v>
          </cell>
          <cell r="J45">
            <v>12385287</v>
          </cell>
          <cell r="K45">
            <v>1433.48</v>
          </cell>
          <cell r="L45">
            <v>8559</v>
          </cell>
          <cell r="M45">
            <v>12385287</v>
          </cell>
          <cell r="N45">
            <v>1447.05</v>
          </cell>
          <cell r="O45">
            <v>8512</v>
          </cell>
          <cell r="P45">
            <v>12385287</v>
          </cell>
          <cell r="Q45">
            <v>1455.04</v>
          </cell>
          <cell r="R45">
            <v>8668</v>
          </cell>
          <cell r="S45">
            <v>12385287</v>
          </cell>
          <cell r="T45">
            <v>1428.85</v>
          </cell>
          <cell r="U45">
            <v>8690</v>
          </cell>
          <cell r="V45">
            <v>12385287</v>
          </cell>
          <cell r="W45">
            <v>1425.23</v>
          </cell>
          <cell r="X45">
            <v>8873</v>
          </cell>
          <cell r="Y45">
            <v>13576889</v>
          </cell>
          <cell r="Z45">
            <v>1530.14</v>
          </cell>
          <cell r="AA45">
            <v>8920</v>
          </cell>
          <cell r="AB45">
            <v>14004385</v>
          </cell>
          <cell r="AC45">
            <v>1570</v>
          </cell>
          <cell r="AD45">
            <v>1508.46</v>
          </cell>
          <cell r="AE45">
            <v>1433.04</v>
          </cell>
          <cell r="AF45">
            <v>9114</v>
          </cell>
          <cell r="AG45">
            <v>15383442</v>
          </cell>
          <cell r="AH45">
            <v>1687.89</v>
          </cell>
        </row>
        <row r="46">
          <cell r="A46" t="str">
            <v>400</v>
          </cell>
          <cell r="B46" t="str">
            <v>Greene Co.</v>
          </cell>
          <cell r="C46">
            <v>3340</v>
          </cell>
          <cell r="D46">
            <v>2247000</v>
          </cell>
          <cell r="E46">
            <v>672.75</v>
          </cell>
          <cell r="F46">
            <v>3327</v>
          </cell>
          <cell r="G46">
            <v>2247000</v>
          </cell>
          <cell r="H46">
            <v>675.38</v>
          </cell>
          <cell r="I46">
            <v>3245</v>
          </cell>
          <cell r="J46">
            <v>2247000</v>
          </cell>
          <cell r="K46">
            <v>692.45</v>
          </cell>
          <cell r="L46">
            <v>3213</v>
          </cell>
          <cell r="M46">
            <v>2267004</v>
          </cell>
          <cell r="N46">
            <v>705.57</v>
          </cell>
          <cell r="O46">
            <v>3182</v>
          </cell>
          <cell r="P46">
            <v>2168000</v>
          </cell>
          <cell r="Q46">
            <v>681.33</v>
          </cell>
          <cell r="R46">
            <v>3146</v>
          </cell>
          <cell r="S46">
            <v>2168000</v>
          </cell>
          <cell r="T46">
            <v>689.13</v>
          </cell>
          <cell r="U46">
            <v>3245</v>
          </cell>
          <cell r="V46">
            <v>2317000</v>
          </cell>
          <cell r="W46">
            <v>714.02</v>
          </cell>
          <cell r="X46">
            <v>3169</v>
          </cell>
          <cell r="Y46">
            <v>2342000</v>
          </cell>
          <cell r="Z46">
            <v>739.03</v>
          </cell>
          <cell r="AA46">
            <v>3125</v>
          </cell>
          <cell r="AB46">
            <v>2317000</v>
          </cell>
          <cell r="AC46">
            <v>741.44</v>
          </cell>
          <cell r="AD46">
            <v>731.5</v>
          </cell>
          <cell r="AE46">
            <v>694.93</v>
          </cell>
          <cell r="AF46">
            <v>3063</v>
          </cell>
          <cell r="AG46">
            <v>2499996</v>
          </cell>
          <cell r="AH46">
            <v>816.19</v>
          </cell>
        </row>
        <row r="47">
          <cell r="A47" t="str">
            <v>410</v>
          </cell>
          <cell r="B47" t="str">
            <v>Guilford Co.</v>
          </cell>
          <cell r="C47">
            <v>72656</v>
          </cell>
          <cell r="D47">
            <v>175165521</v>
          </cell>
          <cell r="E47">
            <v>2410.89</v>
          </cell>
          <cell r="F47">
            <v>73397</v>
          </cell>
          <cell r="G47">
            <v>175165521</v>
          </cell>
          <cell r="H47">
            <v>2386.5500000000002</v>
          </cell>
          <cell r="I47">
            <v>73875</v>
          </cell>
          <cell r="J47">
            <v>175165521</v>
          </cell>
          <cell r="K47">
            <v>2371.11</v>
          </cell>
          <cell r="L47">
            <v>74622</v>
          </cell>
          <cell r="M47">
            <v>175630398</v>
          </cell>
          <cell r="N47">
            <v>2353.6</v>
          </cell>
          <cell r="O47">
            <v>75691</v>
          </cell>
          <cell r="P47">
            <v>177130398</v>
          </cell>
          <cell r="Q47">
            <v>2340.1799999999998</v>
          </cell>
          <cell r="R47">
            <v>76512</v>
          </cell>
          <cell r="S47">
            <v>179360398</v>
          </cell>
          <cell r="T47">
            <v>2344.21</v>
          </cell>
          <cell r="U47">
            <v>77274</v>
          </cell>
          <cell r="V47">
            <v>183360398</v>
          </cell>
          <cell r="W47">
            <v>2372.86</v>
          </cell>
          <cell r="X47">
            <v>77855</v>
          </cell>
          <cell r="Y47">
            <v>188360398</v>
          </cell>
          <cell r="Z47">
            <v>2419.37</v>
          </cell>
          <cell r="AA47">
            <v>79477</v>
          </cell>
          <cell r="AB47">
            <v>195860398</v>
          </cell>
          <cell r="AC47">
            <v>2464.37</v>
          </cell>
          <cell r="AD47">
            <v>2418.87</v>
          </cell>
          <cell r="AE47">
            <v>2297.9299999999998</v>
          </cell>
          <cell r="AF47">
            <v>80211</v>
          </cell>
          <cell r="AG47">
            <v>202610398</v>
          </cell>
          <cell r="AH47">
            <v>2525.9699999999998</v>
          </cell>
        </row>
        <row r="48">
          <cell r="A48" t="str">
            <v>420</v>
          </cell>
          <cell r="B48" t="str">
            <v>Halifax Co.</v>
          </cell>
          <cell r="C48">
            <v>8172</v>
          </cell>
          <cell r="D48">
            <v>8321136</v>
          </cell>
          <cell r="E48">
            <v>1018.25</v>
          </cell>
          <cell r="F48">
            <v>7883</v>
          </cell>
          <cell r="G48">
            <v>8122905</v>
          </cell>
          <cell r="H48">
            <v>1030.43</v>
          </cell>
          <cell r="I48">
            <v>7811</v>
          </cell>
          <cell r="J48">
            <v>8152232</v>
          </cell>
          <cell r="K48">
            <v>1043.69</v>
          </cell>
          <cell r="L48">
            <v>7798</v>
          </cell>
          <cell r="M48">
            <v>8394634</v>
          </cell>
          <cell r="N48">
            <v>1076.51</v>
          </cell>
          <cell r="O48">
            <v>7521</v>
          </cell>
          <cell r="P48">
            <v>8452178</v>
          </cell>
          <cell r="Q48">
            <v>1123.81</v>
          </cell>
          <cell r="R48">
            <v>7352</v>
          </cell>
          <cell r="S48">
            <v>8417257</v>
          </cell>
          <cell r="T48">
            <v>1144.8900000000001</v>
          </cell>
          <cell r="U48">
            <v>6974</v>
          </cell>
          <cell r="V48">
            <v>8331060</v>
          </cell>
          <cell r="W48">
            <v>1194.5899999999999</v>
          </cell>
          <cell r="X48">
            <v>6710</v>
          </cell>
          <cell r="Y48">
            <v>8369313</v>
          </cell>
          <cell r="Z48">
            <v>1247.29</v>
          </cell>
          <cell r="AA48">
            <v>6665</v>
          </cell>
          <cell r="AB48">
            <v>10325374</v>
          </cell>
          <cell r="AC48">
            <v>1549.19</v>
          </cell>
          <cell r="AD48">
            <v>1330.36</v>
          </cell>
          <cell r="AE48">
            <v>1263.8399999999999</v>
          </cell>
          <cell r="AF48">
            <v>6744</v>
          </cell>
          <cell r="AG48">
            <v>10769995</v>
          </cell>
          <cell r="AH48">
            <v>1596.97</v>
          </cell>
        </row>
        <row r="49">
          <cell r="A49" t="str">
            <v>430</v>
          </cell>
          <cell r="B49" t="str">
            <v>Harnett Co.</v>
          </cell>
          <cell r="C49">
            <v>18889</v>
          </cell>
          <cell r="D49">
            <v>19876939</v>
          </cell>
          <cell r="E49">
            <v>1052.3</v>
          </cell>
          <cell r="F49">
            <v>19383</v>
          </cell>
          <cell r="G49">
            <v>20550670</v>
          </cell>
          <cell r="H49">
            <v>1060.24</v>
          </cell>
          <cell r="I49">
            <v>19780</v>
          </cell>
          <cell r="J49">
            <v>20557949</v>
          </cell>
          <cell r="K49">
            <v>1039.33</v>
          </cell>
          <cell r="L49">
            <v>19871</v>
          </cell>
          <cell r="M49">
            <v>20552708</v>
          </cell>
          <cell r="N49">
            <v>1034.31</v>
          </cell>
          <cell r="O49">
            <v>20813</v>
          </cell>
          <cell r="P49">
            <v>20814089</v>
          </cell>
          <cell r="Q49">
            <v>1000.05</v>
          </cell>
          <cell r="R49">
            <v>20408</v>
          </cell>
          <cell r="S49">
            <v>21806313</v>
          </cell>
          <cell r="T49">
            <v>1068.52</v>
          </cell>
          <cell r="U49">
            <v>20949</v>
          </cell>
          <cell r="V49">
            <v>21566764</v>
          </cell>
          <cell r="W49">
            <v>1029.49</v>
          </cell>
          <cell r="X49">
            <v>21113</v>
          </cell>
          <cell r="Y49">
            <v>22850812</v>
          </cell>
          <cell r="Z49">
            <v>1082.31</v>
          </cell>
          <cell r="AA49">
            <v>21239</v>
          </cell>
          <cell r="AB49">
            <v>23643083</v>
          </cell>
          <cell r="AC49">
            <v>1113.19</v>
          </cell>
          <cell r="AD49">
            <v>1075</v>
          </cell>
          <cell r="AE49">
            <v>1021.25</v>
          </cell>
          <cell r="AF49">
            <v>20796</v>
          </cell>
          <cell r="AG49">
            <v>23905320</v>
          </cell>
          <cell r="AH49">
            <v>1149.52</v>
          </cell>
        </row>
        <row r="50">
          <cell r="A50" t="str">
            <v>440</v>
          </cell>
          <cell r="B50" t="str">
            <v>Haywood Co.</v>
          </cell>
          <cell r="C50">
            <v>7820</v>
          </cell>
          <cell r="D50">
            <v>14403307</v>
          </cell>
          <cell r="E50">
            <v>1841.86</v>
          </cell>
          <cell r="F50">
            <v>7750</v>
          </cell>
          <cell r="G50">
            <v>14403307</v>
          </cell>
          <cell r="H50">
            <v>1858.49</v>
          </cell>
          <cell r="I50">
            <v>7701</v>
          </cell>
          <cell r="J50">
            <v>13977292</v>
          </cell>
          <cell r="K50">
            <v>1815</v>
          </cell>
          <cell r="L50">
            <v>7665</v>
          </cell>
          <cell r="M50">
            <v>14144927</v>
          </cell>
          <cell r="N50">
            <v>1845.39</v>
          </cell>
          <cell r="O50">
            <v>7564</v>
          </cell>
          <cell r="P50">
            <v>14402707</v>
          </cell>
          <cell r="Q50">
            <v>1904.11</v>
          </cell>
          <cell r="R50">
            <v>7536</v>
          </cell>
          <cell r="S50">
            <v>14439161</v>
          </cell>
          <cell r="T50">
            <v>1916.02</v>
          </cell>
          <cell r="U50">
            <v>7376</v>
          </cell>
          <cell r="V50">
            <v>14748007</v>
          </cell>
          <cell r="W50">
            <v>1999.46</v>
          </cell>
          <cell r="X50">
            <v>7446</v>
          </cell>
          <cell r="Y50">
            <v>15086525</v>
          </cell>
          <cell r="Z50">
            <v>2026.12</v>
          </cell>
          <cell r="AA50">
            <v>7600</v>
          </cell>
          <cell r="AB50">
            <v>15551978</v>
          </cell>
          <cell r="AC50">
            <v>2046.31</v>
          </cell>
          <cell r="AD50">
            <v>2023.96</v>
          </cell>
          <cell r="AE50">
            <v>1922.76</v>
          </cell>
          <cell r="AF50">
            <v>7717</v>
          </cell>
          <cell r="AG50">
            <v>16016792</v>
          </cell>
          <cell r="AH50">
            <v>2075.52</v>
          </cell>
        </row>
        <row r="51">
          <cell r="A51" t="str">
            <v>450</v>
          </cell>
          <cell r="B51" t="str">
            <v>Henderson Co.</v>
          </cell>
          <cell r="C51">
            <v>13535</v>
          </cell>
          <cell r="D51">
            <v>20392939</v>
          </cell>
          <cell r="E51">
            <v>1506.68</v>
          </cell>
          <cell r="F51">
            <v>13736</v>
          </cell>
          <cell r="G51">
            <v>20698218</v>
          </cell>
          <cell r="H51">
            <v>1506.86</v>
          </cell>
          <cell r="I51">
            <v>13663</v>
          </cell>
          <cell r="J51">
            <v>18561999</v>
          </cell>
          <cell r="K51">
            <v>1358.56</v>
          </cell>
          <cell r="L51">
            <v>13743</v>
          </cell>
          <cell r="M51">
            <v>20700000</v>
          </cell>
          <cell r="N51">
            <v>1506.22</v>
          </cell>
          <cell r="O51">
            <v>13727</v>
          </cell>
          <cell r="P51">
            <v>20943846</v>
          </cell>
          <cell r="Q51">
            <v>1525.74</v>
          </cell>
          <cell r="R51">
            <v>13832</v>
          </cell>
          <cell r="S51">
            <v>22519970</v>
          </cell>
          <cell r="T51">
            <v>1628.11</v>
          </cell>
          <cell r="U51">
            <v>13987</v>
          </cell>
          <cell r="V51">
            <v>23525770</v>
          </cell>
          <cell r="W51">
            <v>1681.97</v>
          </cell>
          <cell r="X51">
            <v>13926</v>
          </cell>
          <cell r="Y51">
            <v>24320000</v>
          </cell>
          <cell r="Z51">
            <v>1746.37</v>
          </cell>
          <cell r="AA51">
            <v>13955</v>
          </cell>
          <cell r="AB51">
            <v>25513000</v>
          </cell>
          <cell r="AC51">
            <v>1828.23</v>
          </cell>
          <cell r="AD51">
            <v>1752.19</v>
          </cell>
          <cell r="AE51">
            <v>1664.58</v>
          </cell>
          <cell r="AF51">
            <v>14003</v>
          </cell>
          <cell r="AG51">
            <v>27328000</v>
          </cell>
          <cell r="AH51">
            <v>1951.58</v>
          </cell>
        </row>
        <row r="52">
          <cell r="A52" t="str">
            <v>460</v>
          </cell>
          <cell r="B52" t="str">
            <v>Hertford Co.</v>
          </cell>
          <cell r="C52">
            <v>3173</v>
          </cell>
          <cell r="D52">
            <v>4173524</v>
          </cell>
          <cell r="E52">
            <v>1315.32</v>
          </cell>
          <cell r="F52">
            <v>3124</v>
          </cell>
          <cell r="G52">
            <v>4173524</v>
          </cell>
          <cell r="H52">
            <v>1335.96</v>
          </cell>
          <cell r="I52">
            <v>3148</v>
          </cell>
          <cell r="J52">
            <v>4173524</v>
          </cell>
          <cell r="K52">
            <v>1325.77</v>
          </cell>
          <cell r="L52">
            <v>3047</v>
          </cell>
          <cell r="M52">
            <v>4173524</v>
          </cell>
          <cell r="N52">
            <v>1369.72</v>
          </cell>
          <cell r="O52">
            <v>3041</v>
          </cell>
          <cell r="P52">
            <v>4173524</v>
          </cell>
          <cell r="Q52">
            <v>1372.42</v>
          </cell>
          <cell r="R52">
            <v>3091</v>
          </cell>
          <cell r="S52">
            <v>4273524</v>
          </cell>
          <cell r="T52">
            <v>1382.57</v>
          </cell>
          <cell r="U52">
            <v>3008</v>
          </cell>
          <cell r="V52">
            <v>4273524</v>
          </cell>
          <cell r="W52">
            <v>1420.72</v>
          </cell>
          <cell r="X52">
            <v>2943</v>
          </cell>
          <cell r="Y52">
            <v>4398524</v>
          </cell>
          <cell r="Z52">
            <v>1494.57</v>
          </cell>
          <cell r="AA52">
            <v>2885</v>
          </cell>
          <cell r="AB52">
            <v>4423524</v>
          </cell>
          <cell r="AC52">
            <v>1533.28</v>
          </cell>
          <cell r="AD52">
            <v>1482.86</v>
          </cell>
          <cell r="AE52">
            <v>1408.72</v>
          </cell>
          <cell r="AF52">
            <v>2812</v>
          </cell>
          <cell r="AG52">
            <v>4290818</v>
          </cell>
          <cell r="AH52">
            <v>1525.9</v>
          </cell>
        </row>
        <row r="53">
          <cell r="A53" t="str">
            <v>470</v>
          </cell>
          <cell r="B53" t="str">
            <v>Hoke Co.</v>
          </cell>
          <cell r="C53">
            <v>7807</v>
          </cell>
          <cell r="D53">
            <v>4080510</v>
          </cell>
          <cell r="E53">
            <v>522.66999999999996</v>
          </cell>
          <cell r="F53">
            <v>7991</v>
          </cell>
          <cell r="G53">
            <v>4024507</v>
          </cell>
          <cell r="H53">
            <v>503.63</v>
          </cell>
          <cell r="I53">
            <v>8326</v>
          </cell>
          <cell r="J53">
            <v>4436613</v>
          </cell>
          <cell r="K53">
            <v>532.86</v>
          </cell>
          <cell r="L53">
            <v>8228</v>
          </cell>
          <cell r="M53">
            <v>4614776</v>
          </cell>
          <cell r="N53">
            <v>560.86</v>
          </cell>
          <cell r="O53">
            <v>8247</v>
          </cell>
          <cell r="P53">
            <v>4969874</v>
          </cell>
          <cell r="Q53">
            <v>602.63</v>
          </cell>
          <cell r="R53">
            <v>8365</v>
          </cell>
          <cell r="S53">
            <v>4493511</v>
          </cell>
          <cell r="T53">
            <v>537.17999999999995</v>
          </cell>
          <cell r="U53">
            <v>8602</v>
          </cell>
          <cell r="V53">
            <v>4812418</v>
          </cell>
          <cell r="W53">
            <v>559.45000000000005</v>
          </cell>
          <cell r="X53">
            <v>8552</v>
          </cell>
          <cell r="Y53">
            <v>4847979</v>
          </cell>
          <cell r="Z53">
            <v>566.88</v>
          </cell>
          <cell r="AA53">
            <v>8407</v>
          </cell>
          <cell r="AB53">
            <v>4824884</v>
          </cell>
          <cell r="AC53">
            <v>573.91</v>
          </cell>
          <cell r="AD53">
            <v>566.75</v>
          </cell>
          <cell r="AE53">
            <v>538.41</v>
          </cell>
          <cell r="AF53">
            <v>9000</v>
          </cell>
          <cell r="AG53">
            <v>5482635</v>
          </cell>
          <cell r="AH53">
            <v>609.17999999999995</v>
          </cell>
        </row>
        <row r="54">
          <cell r="A54" t="str">
            <v>480</v>
          </cell>
          <cell r="B54" t="str">
            <v>Hyde Co.</v>
          </cell>
          <cell r="C54">
            <v>626</v>
          </cell>
          <cell r="D54">
            <v>1470295</v>
          </cell>
          <cell r="E54">
            <v>2348.71</v>
          </cell>
          <cell r="F54">
            <v>604</v>
          </cell>
          <cell r="G54">
            <v>1340468</v>
          </cell>
          <cell r="H54">
            <v>2219.3200000000002</v>
          </cell>
          <cell r="I54">
            <v>577</v>
          </cell>
          <cell r="J54">
            <v>1324568</v>
          </cell>
          <cell r="K54">
            <v>2295.61</v>
          </cell>
          <cell r="L54">
            <v>574</v>
          </cell>
          <cell r="M54">
            <v>1247583</v>
          </cell>
          <cell r="N54">
            <v>2173.4899999999998</v>
          </cell>
          <cell r="O54">
            <v>566</v>
          </cell>
          <cell r="P54">
            <v>1247583</v>
          </cell>
          <cell r="Q54">
            <v>2204.21</v>
          </cell>
          <cell r="R54">
            <v>594</v>
          </cell>
          <cell r="S54">
            <v>1288286</v>
          </cell>
          <cell r="T54">
            <v>2168.83</v>
          </cell>
          <cell r="U54">
            <v>593</v>
          </cell>
          <cell r="V54">
            <v>1470336</v>
          </cell>
          <cell r="W54">
            <v>2479.4899999999998</v>
          </cell>
          <cell r="X54">
            <v>597</v>
          </cell>
          <cell r="Y54">
            <v>1575368</v>
          </cell>
          <cell r="Z54">
            <v>2638.81</v>
          </cell>
          <cell r="AA54">
            <v>607</v>
          </cell>
          <cell r="AB54">
            <v>1627037</v>
          </cell>
          <cell r="AC54">
            <v>2680.46</v>
          </cell>
          <cell r="AD54">
            <v>2599.59</v>
          </cell>
          <cell r="AE54">
            <v>2469.61</v>
          </cell>
          <cell r="AF54">
            <v>603</v>
          </cell>
          <cell r="AG54">
            <v>1669458</v>
          </cell>
          <cell r="AH54">
            <v>2768.59</v>
          </cell>
        </row>
        <row r="55">
          <cell r="A55" t="str">
            <v>490</v>
          </cell>
          <cell r="B55" t="str">
            <v>Iredell Co.</v>
          </cell>
          <cell r="C55">
            <v>28451</v>
          </cell>
          <cell r="D55">
            <v>41214432</v>
          </cell>
          <cell r="E55">
            <v>1448.61</v>
          </cell>
          <cell r="F55">
            <v>29120</v>
          </cell>
          <cell r="G55">
            <v>39519709</v>
          </cell>
          <cell r="H55">
            <v>1357.13</v>
          </cell>
          <cell r="I55">
            <v>29166</v>
          </cell>
          <cell r="J55">
            <v>40887776</v>
          </cell>
          <cell r="K55">
            <v>1401.9</v>
          </cell>
          <cell r="L55">
            <v>29480</v>
          </cell>
          <cell r="M55">
            <v>44087185</v>
          </cell>
          <cell r="N55">
            <v>1495.49</v>
          </cell>
          <cell r="O55">
            <v>29691</v>
          </cell>
          <cell r="P55">
            <v>44826608</v>
          </cell>
          <cell r="Q55">
            <v>1509.77</v>
          </cell>
          <cell r="R55">
            <v>30188</v>
          </cell>
          <cell r="S55">
            <v>46490323</v>
          </cell>
          <cell r="T55">
            <v>1540.03</v>
          </cell>
          <cell r="U55">
            <v>30503</v>
          </cell>
          <cell r="V55">
            <v>48762022</v>
          </cell>
          <cell r="W55">
            <v>1598.6</v>
          </cell>
          <cell r="X55">
            <v>30692</v>
          </cell>
          <cell r="Y55">
            <v>50499835</v>
          </cell>
          <cell r="Z55">
            <v>1645.37</v>
          </cell>
          <cell r="AA55">
            <v>31322</v>
          </cell>
          <cell r="AB55">
            <v>52386187</v>
          </cell>
          <cell r="AC55">
            <v>1672.5</v>
          </cell>
          <cell r="AD55">
            <v>1638.82</v>
          </cell>
          <cell r="AE55">
            <v>1556.88</v>
          </cell>
          <cell r="AF55">
            <v>31435</v>
          </cell>
          <cell r="AG55">
            <v>53866893</v>
          </cell>
          <cell r="AH55">
            <v>1713.6</v>
          </cell>
        </row>
        <row r="56">
          <cell r="A56" t="str">
            <v>500</v>
          </cell>
          <cell r="B56" t="str">
            <v>Jackson Co.</v>
          </cell>
          <cell r="C56">
            <v>3816</v>
          </cell>
          <cell r="D56">
            <v>6761482</v>
          </cell>
          <cell r="E56">
            <v>1771.88</v>
          </cell>
          <cell r="F56">
            <v>3844</v>
          </cell>
          <cell r="G56">
            <v>6779482</v>
          </cell>
          <cell r="H56">
            <v>1763.65</v>
          </cell>
          <cell r="I56">
            <v>3806</v>
          </cell>
          <cell r="J56">
            <v>6779482</v>
          </cell>
          <cell r="K56">
            <v>1781.26</v>
          </cell>
          <cell r="L56">
            <v>3862</v>
          </cell>
          <cell r="M56">
            <v>6779482</v>
          </cell>
          <cell r="N56">
            <v>1755.43</v>
          </cell>
          <cell r="O56">
            <v>3842</v>
          </cell>
          <cell r="P56">
            <v>6779482</v>
          </cell>
          <cell r="Q56">
            <v>1764.57</v>
          </cell>
          <cell r="R56">
            <v>3927</v>
          </cell>
          <cell r="S56">
            <v>6779482</v>
          </cell>
          <cell r="T56">
            <v>1726.38</v>
          </cell>
          <cell r="U56">
            <v>4014</v>
          </cell>
          <cell r="V56">
            <v>6779482</v>
          </cell>
          <cell r="W56">
            <v>1688.96</v>
          </cell>
          <cell r="X56">
            <v>3991</v>
          </cell>
          <cell r="Y56">
            <v>6845726</v>
          </cell>
          <cell r="Z56">
            <v>1715.29</v>
          </cell>
          <cell r="AA56">
            <v>4059</v>
          </cell>
          <cell r="AB56">
            <v>6915072</v>
          </cell>
          <cell r="AC56">
            <v>1703.64</v>
          </cell>
          <cell r="AD56">
            <v>1702.63</v>
          </cell>
          <cell r="AE56">
            <v>1617.5</v>
          </cell>
          <cell r="AF56">
            <v>4112</v>
          </cell>
          <cell r="AG56">
            <v>7691290</v>
          </cell>
          <cell r="AH56">
            <v>1870.45</v>
          </cell>
        </row>
        <row r="57">
          <cell r="A57" t="str">
            <v>510</v>
          </cell>
          <cell r="B57" t="str">
            <v>Johnston Co.</v>
          </cell>
          <cell r="C57">
            <v>32288</v>
          </cell>
          <cell r="D57">
            <v>49031083</v>
          </cell>
          <cell r="E57">
            <v>1518.55</v>
          </cell>
          <cell r="F57">
            <v>33172</v>
          </cell>
          <cell r="G57">
            <v>51400000</v>
          </cell>
          <cell r="H57">
            <v>1549.5</v>
          </cell>
          <cell r="I57">
            <v>33245</v>
          </cell>
          <cell r="J57">
            <v>49944961</v>
          </cell>
          <cell r="K57">
            <v>1502.33</v>
          </cell>
          <cell r="L57">
            <v>33829</v>
          </cell>
          <cell r="M57">
            <v>52239105</v>
          </cell>
          <cell r="N57">
            <v>1544.21</v>
          </cell>
          <cell r="O57">
            <v>34552</v>
          </cell>
          <cell r="P57">
            <v>52000000</v>
          </cell>
          <cell r="Q57">
            <v>1504.98</v>
          </cell>
          <cell r="R57">
            <v>34856</v>
          </cell>
          <cell r="S57">
            <v>52150000</v>
          </cell>
          <cell r="T57">
            <v>1496.16</v>
          </cell>
          <cell r="U57">
            <v>35592</v>
          </cell>
          <cell r="V57">
            <v>53493000</v>
          </cell>
          <cell r="W57">
            <v>1502.95</v>
          </cell>
          <cell r="X57">
            <v>35929</v>
          </cell>
          <cell r="Y57">
            <v>56842825</v>
          </cell>
          <cell r="Z57">
            <v>1582.09</v>
          </cell>
          <cell r="AA57">
            <v>36216</v>
          </cell>
          <cell r="AB57">
            <v>60104953</v>
          </cell>
          <cell r="AC57">
            <v>1659.62</v>
          </cell>
          <cell r="AD57">
            <v>1581.55</v>
          </cell>
          <cell r="AE57">
            <v>1502.47</v>
          </cell>
          <cell r="AF57">
            <v>37525</v>
          </cell>
          <cell r="AG57">
            <v>64008102</v>
          </cell>
          <cell r="AH57">
            <v>1705.75</v>
          </cell>
        </row>
        <row r="58">
          <cell r="A58" t="str">
            <v>520</v>
          </cell>
          <cell r="B58" t="str">
            <v>Jones Co.</v>
          </cell>
          <cell r="C58">
            <v>1200</v>
          </cell>
          <cell r="D58">
            <v>1217430</v>
          </cell>
          <cell r="E58">
            <v>1014.53</v>
          </cell>
          <cell r="F58">
            <v>1177</v>
          </cell>
          <cell r="G58">
            <v>1378000</v>
          </cell>
          <cell r="H58">
            <v>1170.77</v>
          </cell>
          <cell r="I58">
            <v>1162</v>
          </cell>
          <cell r="J58">
            <v>1224901</v>
          </cell>
          <cell r="K58">
            <v>1054.1300000000001</v>
          </cell>
          <cell r="L58">
            <v>1128</v>
          </cell>
          <cell r="M58">
            <v>1344901</v>
          </cell>
          <cell r="N58">
            <v>1192.29</v>
          </cell>
          <cell r="O58">
            <v>1169</v>
          </cell>
          <cell r="P58">
            <v>1465901</v>
          </cell>
          <cell r="Q58">
            <v>1253.98</v>
          </cell>
          <cell r="R58">
            <v>1115</v>
          </cell>
          <cell r="S58">
            <v>1784072</v>
          </cell>
          <cell r="T58">
            <v>1600.06</v>
          </cell>
          <cell r="U58">
            <v>1144</v>
          </cell>
          <cell r="V58">
            <v>1779293</v>
          </cell>
          <cell r="W58">
            <v>1555.33</v>
          </cell>
          <cell r="X58">
            <v>1100</v>
          </cell>
          <cell r="Y58">
            <v>1801988</v>
          </cell>
          <cell r="Z58">
            <v>1638.17</v>
          </cell>
          <cell r="AA58">
            <v>1117</v>
          </cell>
          <cell r="AB58">
            <v>1861848</v>
          </cell>
          <cell r="AC58">
            <v>1666.83</v>
          </cell>
          <cell r="AD58">
            <v>1620.11</v>
          </cell>
          <cell r="AE58">
            <v>1539.1</v>
          </cell>
          <cell r="AF58">
            <v>1086</v>
          </cell>
          <cell r="AG58">
            <v>1940055</v>
          </cell>
          <cell r="AH58">
            <v>1786.42</v>
          </cell>
        </row>
        <row r="59">
          <cell r="A59" t="str">
            <v>530</v>
          </cell>
          <cell r="B59" t="str">
            <v>Lee Co.</v>
          </cell>
          <cell r="C59">
            <v>9735</v>
          </cell>
          <cell r="D59">
            <v>14978050</v>
          </cell>
          <cell r="E59">
            <v>1538.58</v>
          </cell>
          <cell r="F59">
            <v>9759</v>
          </cell>
          <cell r="G59">
            <v>15178050</v>
          </cell>
          <cell r="H59">
            <v>1555.29</v>
          </cell>
          <cell r="I59">
            <v>9786</v>
          </cell>
          <cell r="J59">
            <v>15838050</v>
          </cell>
          <cell r="K59">
            <v>1618.44</v>
          </cell>
          <cell r="L59">
            <v>9857</v>
          </cell>
          <cell r="M59">
            <v>15838050</v>
          </cell>
          <cell r="N59">
            <v>1606.78</v>
          </cell>
          <cell r="O59">
            <v>9918</v>
          </cell>
          <cell r="P59">
            <v>15338050</v>
          </cell>
          <cell r="Q59">
            <v>1546.49</v>
          </cell>
          <cell r="R59">
            <v>10178</v>
          </cell>
          <cell r="S59">
            <v>15380050</v>
          </cell>
          <cell r="T59">
            <v>1511.11</v>
          </cell>
          <cell r="U59">
            <v>10153</v>
          </cell>
          <cell r="V59">
            <v>16354278</v>
          </cell>
          <cell r="W59">
            <v>1610.78</v>
          </cell>
          <cell r="X59">
            <v>10067</v>
          </cell>
          <cell r="Y59">
            <v>16904278</v>
          </cell>
          <cell r="Z59">
            <v>1679.18</v>
          </cell>
          <cell r="AA59">
            <v>10032</v>
          </cell>
          <cell r="AB59">
            <v>17512278</v>
          </cell>
          <cell r="AC59">
            <v>1745.64</v>
          </cell>
          <cell r="AD59">
            <v>1678.53</v>
          </cell>
          <cell r="AE59">
            <v>1594.6</v>
          </cell>
          <cell r="AF59">
            <v>9945</v>
          </cell>
          <cell r="AG59">
            <v>17862278</v>
          </cell>
          <cell r="AH59">
            <v>1796.11</v>
          </cell>
        </row>
        <row r="60">
          <cell r="A60" t="str">
            <v>540</v>
          </cell>
          <cell r="B60" t="str">
            <v>Lenoir Co.</v>
          </cell>
          <cell r="C60">
            <v>9822</v>
          </cell>
          <cell r="D60">
            <v>9800000</v>
          </cell>
          <cell r="E60">
            <v>997.76</v>
          </cell>
          <cell r="F60">
            <v>9747</v>
          </cell>
          <cell r="G60">
            <v>9900000</v>
          </cell>
          <cell r="H60">
            <v>1015.7</v>
          </cell>
          <cell r="I60">
            <v>9730</v>
          </cell>
          <cell r="J60">
            <v>9900000</v>
          </cell>
          <cell r="K60">
            <v>1017.47</v>
          </cell>
          <cell r="L60">
            <v>9618</v>
          </cell>
          <cell r="M60">
            <v>9900000</v>
          </cell>
          <cell r="N60">
            <v>1029.32</v>
          </cell>
          <cell r="O60">
            <v>9611</v>
          </cell>
          <cell r="P60">
            <v>9900000</v>
          </cell>
          <cell r="Q60">
            <v>1030.07</v>
          </cell>
          <cell r="R60">
            <v>9498</v>
          </cell>
          <cell r="S60">
            <v>9900000</v>
          </cell>
          <cell r="T60">
            <v>1042.32</v>
          </cell>
          <cell r="U60">
            <v>9456</v>
          </cell>
          <cell r="V60">
            <v>9900000</v>
          </cell>
          <cell r="W60">
            <v>1046.95</v>
          </cell>
          <cell r="X60">
            <v>9179</v>
          </cell>
          <cell r="Y60">
            <v>10100000</v>
          </cell>
          <cell r="Z60">
            <v>1100.3399999999999</v>
          </cell>
          <cell r="AA60">
            <v>8949</v>
          </cell>
          <cell r="AB60">
            <v>10000000</v>
          </cell>
          <cell r="AC60">
            <v>1117.44</v>
          </cell>
          <cell r="AD60">
            <v>1088.24</v>
          </cell>
          <cell r="AE60">
            <v>1033.83</v>
          </cell>
          <cell r="AF60">
            <v>8845</v>
          </cell>
          <cell r="AG60">
            <v>10000000</v>
          </cell>
          <cell r="AH60">
            <v>1130.58</v>
          </cell>
        </row>
        <row r="61">
          <cell r="A61" t="str">
            <v>550</v>
          </cell>
          <cell r="B61" t="str">
            <v>Lincoln Co.</v>
          </cell>
          <cell r="C61">
            <v>13115</v>
          </cell>
          <cell r="D61">
            <v>17044729</v>
          </cell>
          <cell r="E61">
            <v>1299.6400000000001</v>
          </cell>
          <cell r="F61">
            <v>13184</v>
          </cell>
          <cell r="G61">
            <v>17172729</v>
          </cell>
          <cell r="H61">
            <v>1302.54</v>
          </cell>
          <cell r="I61">
            <v>13194</v>
          </cell>
          <cell r="J61">
            <v>16036429</v>
          </cell>
          <cell r="K61">
            <v>1215.43</v>
          </cell>
          <cell r="L61">
            <v>13305</v>
          </cell>
          <cell r="M61">
            <v>16175429</v>
          </cell>
          <cell r="N61">
            <v>1215.74</v>
          </cell>
          <cell r="O61">
            <v>13406</v>
          </cell>
          <cell r="P61">
            <v>16036429</v>
          </cell>
          <cell r="Q61">
            <v>1196.21</v>
          </cell>
          <cell r="R61">
            <v>13393</v>
          </cell>
          <cell r="S61">
            <v>16156982</v>
          </cell>
          <cell r="T61">
            <v>1206.3800000000001</v>
          </cell>
          <cell r="U61">
            <v>13670</v>
          </cell>
          <cell r="V61">
            <v>17009606</v>
          </cell>
          <cell r="W61">
            <v>1244.3</v>
          </cell>
          <cell r="X61">
            <v>13628</v>
          </cell>
          <cell r="Y61">
            <v>17818484</v>
          </cell>
          <cell r="Z61">
            <v>1307.49</v>
          </cell>
          <cell r="AA61">
            <v>13548</v>
          </cell>
          <cell r="AB61">
            <v>18270288</v>
          </cell>
          <cell r="AC61">
            <v>1348.56</v>
          </cell>
          <cell r="AD61">
            <v>1300.1199999999999</v>
          </cell>
          <cell r="AE61">
            <v>1235.1099999999999</v>
          </cell>
          <cell r="AF61">
            <v>13914</v>
          </cell>
          <cell r="AG61">
            <v>18230961</v>
          </cell>
          <cell r="AH61">
            <v>1310.26</v>
          </cell>
        </row>
        <row r="62">
          <cell r="A62" t="str">
            <v>560</v>
          </cell>
          <cell r="B62" t="str">
            <v>Macon Co.</v>
          </cell>
          <cell r="C62">
            <v>4386</v>
          </cell>
          <cell r="D62">
            <v>7592642</v>
          </cell>
          <cell r="E62">
            <v>1731.11</v>
          </cell>
          <cell r="F62">
            <v>4382</v>
          </cell>
          <cell r="G62">
            <v>7394110</v>
          </cell>
          <cell r="H62">
            <v>1687.38</v>
          </cell>
          <cell r="I62">
            <v>4367</v>
          </cell>
          <cell r="J62">
            <v>7430584</v>
          </cell>
          <cell r="K62">
            <v>1701.53</v>
          </cell>
          <cell r="L62">
            <v>4417</v>
          </cell>
          <cell r="M62">
            <v>7593589</v>
          </cell>
          <cell r="N62">
            <v>1719.17</v>
          </cell>
          <cell r="O62">
            <v>4402</v>
          </cell>
          <cell r="P62">
            <v>8020880</v>
          </cell>
          <cell r="Q62">
            <v>1822.1</v>
          </cell>
          <cell r="R62">
            <v>4354</v>
          </cell>
          <cell r="S62">
            <v>8020813</v>
          </cell>
          <cell r="T62">
            <v>1842.17</v>
          </cell>
          <cell r="U62">
            <v>4442</v>
          </cell>
          <cell r="V62">
            <v>8004916</v>
          </cell>
          <cell r="W62">
            <v>1802.1</v>
          </cell>
          <cell r="X62">
            <v>4387</v>
          </cell>
          <cell r="Y62">
            <v>7650371</v>
          </cell>
          <cell r="Z62">
            <v>1743.87</v>
          </cell>
          <cell r="AA62">
            <v>4398</v>
          </cell>
          <cell r="AB62">
            <v>7852313</v>
          </cell>
          <cell r="AC62">
            <v>1785.43</v>
          </cell>
          <cell r="AD62">
            <v>1777.13</v>
          </cell>
          <cell r="AE62">
            <v>1688.27</v>
          </cell>
          <cell r="AF62">
            <v>4455</v>
          </cell>
          <cell r="AG62">
            <v>8455714</v>
          </cell>
          <cell r="AH62">
            <v>1898.03</v>
          </cell>
        </row>
        <row r="63">
          <cell r="A63" t="str">
            <v>570</v>
          </cell>
          <cell r="B63" t="str">
            <v>Madison Co.</v>
          </cell>
          <cell r="C63">
            <v>2627</v>
          </cell>
          <cell r="D63">
            <v>2522064</v>
          </cell>
          <cell r="E63">
            <v>960.05</v>
          </cell>
          <cell r="F63">
            <v>2619</v>
          </cell>
          <cell r="G63">
            <v>2387247</v>
          </cell>
          <cell r="H63">
            <v>911.51</v>
          </cell>
          <cell r="I63">
            <v>2581</v>
          </cell>
          <cell r="J63">
            <v>2129500</v>
          </cell>
          <cell r="K63">
            <v>825.07</v>
          </cell>
          <cell r="L63">
            <v>2548</v>
          </cell>
          <cell r="M63">
            <v>2227042</v>
          </cell>
          <cell r="N63">
            <v>874.04</v>
          </cell>
          <cell r="O63">
            <v>2602</v>
          </cell>
          <cell r="P63">
            <v>2314410</v>
          </cell>
          <cell r="Q63">
            <v>889.47</v>
          </cell>
          <cell r="R63">
            <v>2512</v>
          </cell>
          <cell r="S63">
            <v>2418634</v>
          </cell>
          <cell r="T63">
            <v>962.83</v>
          </cell>
          <cell r="U63">
            <v>2485</v>
          </cell>
          <cell r="V63">
            <v>2404660</v>
          </cell>
          <cell r="W63">
            <v>967.67</v>
          </cell>
          <cell r="X63">
            <v>2424</v>
          </cell>
          <cell r="Y63">
            <v>2567740</v>
          </cell>
          <cell r="Z63">
            <v>1059.3</v>
          </cell>
          <cell r="AA63">
            <v>2338</v>
          </cell>
          <cell r="AB63">
            <v>2631120</v>
          </cell>
          <cell r="AC63">
            <v>1125.3699999999999</v>
          </cell>
          <cell r="AD63">
            <v>1050.78</v>
          </cell>
          <cell r="AE63">
            <v>998.24</v>
          </cell>
          <cell r="AF63">
            <v>2292</v>
          </cell>
          <cell r="AG63">
            <v>2631120</v>
          </cell>
          <cell r="AH63">
            <v>1147.96</v>
          </cell>
        </row>
        <row r="64">
          <cell r="A64" t="str">
            <v>580</v>
          </cell>
          <cell r="B64" t="str">
            <v>Martin Co.</v>
          </cell>
          <cell r="C64">
            <v>3906</v>
          </cell>
          <cell r="D64">
            <v>5526401</v>
          </cell>
          <cell r="E64">
            <v>1414.85</v>
          </cell>
          <cell r="F64">
            <v>3911</v>
          </cell>
          <cell r="G64">
            <v>5526401</v>
          </cell>
          <cell r="H64">
            <v>1413.04</v>
          </cell>
          <cell r="I64">
            <v>3789</v>
          </cell>
          <cell r="J64">
            <v>5662044</v>
          </cell>
          <cell r="K64">
            <v>1494.34</v>
          </cell>
          <cell r="L64">
            <v>3721</v>
          </cell>
          <cell r="M64">
            <v>5662044</v>
          </cell>
          <cell r="N64">
            <v>1521.65</v>
          </cell>
          <cell r="O64">
            <v>3807</v>
          </cell>
          <cell r="P64">
            <v>5380044</v>
          </cell>
          <cell r="Q64">
            <v>1413.2</v>
          </cell>
          <cell r="R64">
            <v>3767</v>
          </cell>
          <cell r="S64">
            <v>5305028</v>
          </cell>
          <cell r="T64">
            <v>1408.29</v>
          </cell>
          <cell r="U64">
            <v>3732</v>
          </cell>
          <cell r="V64">
            <v>5554000</v>
          </cell>
          <cell r="W64">
            <v>1488.21</v>
          </cell>
          <cell r="X64">
            <v>3714</v>
          </cell>
          <cell r="Y64">
            <v>5654000</v>
          </cell>
          <cell r="Z64">
            <v>1522.35</v>
          </cell>
          <cell r="AA64">
            <v>3644</v>
          </cell>
          <cell r="AB64">
            <v>5790158</v>
          </cell>
          <cell r="AC64">
            <v>1588.96</v>
          </cell>
          <cell r="AD64">
            <v>1533.17</v>
          </cell>
          <cell r="AE64">
            <v>1456.51</v>
          </cell>
          <cell r="AF64">
            <v>3521</v>
          </cell>
          <cell r="AG64">
            <v>5950207</v>
          </cell>
          <cell r="AH64">
            <v>1689.92</v>
          </cell>
        </row>
        <row r="65">
          <cell r="A65" t="str">
            <v>590</v>
          </cell>
          <cell r="B65" t="str">
            <v>McDowell Co.</v>
          </cell>
          <cell r="C65">
            <v>6451</v>
          </cell>
          <cell r="D65">
            <v>7004417</v>
          </cell>
          <cell r="E65">
            <v>1085.79</v>
          </cell>
          <cell r="F65">
            <v>6382</v>
          </cell>
          <cell r="G65">
            <v>7003268</v>
          </cell>
          <cell r="H65">
            <v>1097.3499999999999</v>
          </cell>
          <cell r="I65">
            <v>6403</v>
          </cell>
          <cell r="J65">
            <v>7177048</v>
          </cell>
          <cell r="K65">
            <v>1120.8900000000001</v>
          </cell>
          <cell r="L65">
            <v>6455</v>
          </cell>
          <cell r="M65">
            <v>7286904</v>
          </cell>
          <cell r="N65">
            <v>1128.8800000000001</v>
          </cell>
          <cell r="O65">
            <v>6430</v>
          </cell>
          <cell r="P65">
            <v>7634458</v>
          </cell>
          <cell r="Q65">
            <v>1187.32</v>
          </cell>
          <cell r="R65">
            <v>6403</v>
          </cell>
          <cell r="S65">
            <v>7844500</v>
          </cell>
          <cell r="T65">
            <v>1225.1300000000001</v>
          </cell>
          <cell r="U65">
            <v>6347</v>
          </cell>
          <cell r="V65">
            <v>7990204</v>
          </cell>
          <cell r="W65">
            <v>1258.8900000000001</v>
          </cell>
          <cell r="X65">
            <v>6259</v>
          </cell>
          <cell r="Y65">
            <v>8672532</v>
          </cell>
          <cell r="Z65">
            <v>1385.61</v>
          </cell>
          <cell r="AA65">
            <v>6189</v>
          </cell>
          <cell r="AB65">
            <v>8915303</v>
          </cell>
          <cell r="AC65">
            <v>1440.51</v>
          </cell>
          <cell r="AD65">
            <v>1361.67</v>
          </cell>
          <cell r="AE65">
            <v>1293.5899999999999</v>
          </cell>
          <cell r="AF65">
            <v>6092</v>
          </cell>
          <cell r="AG65">
            <v>8864738</v>
          </cell>
          <cell r="AH65">
            <v>1455.14</v>
          </cell>
        </row>
        <row r="66">
          <cell r="A66" t="str">
            <v>600</v>
          </cell>
          <cell r="B66" t="str">
            <v>Mecklenburg Co.</v>
          </cell>
          <cell r="C66">
            <v>139313</v>
          </cell>
          <cell r="D66">
            <v>311067000</v>
          </cell>
          <cell r="E66">
            <v>2232.86</v>
          </cell>
          <cell r="F66">
            <v>142168</v>
          </cell>
          <cell r="G66">
            <v>302250000</v>
          </cell>
          <cell r="H66">
            <v>2126.0100000000002</v>
          </cell>
          <cell r="I66">
            <v>144436</v>
          </cell>
          <cell r="J66">
            <v>328339101</v>
          </cell>
          <cell r="K66">
            <v>2273.25</v>
          </cell>
          <cell r="L66">
            <v>147152</v>
          </cell>
          <cell r="M66">
            <v>337432664</v>
          </cell>
          <cell r="N66">
            <v>2293.09</v>
          </cell>
          <cell r="O66">
            <v>152321</v>
          </cell>
          <cell r="P66">
            <v>356545000</v>
          </cell>
          <cell r="Q66">
            <v>2340.75</v>
          </cell>
          <cell r="R66">
            <v>154114</v>
          </cell>
          <cell r="S66">
            <v>388237000</v>
          </cell>
          <cell r="T66">
            <v>2519.15</v>
          </cell>
          <cell r="U66">
            <v>161399</v>
          </cell>
          <cell r="V66">
            <v>404286000</v>
          </cell>
          <cell r="W66">
            <v>2504.89</v>
          </cell>
          <cell r="X66">
            <v>163263</v>
          </cell>
          <cell r="Y66">
            <v>413493792</v>
          </cell>
          <cell r="Z66">
            <v>2532.69</v>
          </cell>
          <cell r="AA66">
            <v>166035</v>
          </cell>
          <cell r="AB66">
            <v>428744699</v>
          </cell>
          <cell r="AC66">
            <v>2582.25</v>
          </cell>
          <cell r="AD66">
            <v>2539.94</v>
          </cell>
          <cell r="AE66">
            <v>2412.94</v>
          </cell>
          <cell r="AF66">
            <v>165888</v>
          </cell>
          <cell r="AG66">
            <v>459864612</v>
          </cell>
          <cell r="AH66">
            <v>2772.14</v>
          </cell>
        </row>
        <row r="67">
          <cell r="A67" t="str">
            <v>610</v>
          </cell>
          <cell r="B67" t="str">
            <v>Mitchell Co.</v>
          </cell>
          <cell r="C67">
            <v>2157</v>
          </cell>
          <cell r="D67">
            <v>2044939</v>
          </cell>
          <cell r="E67">
            <v>948.05</v>
          </cell>
          <cell r="F67">
            <v>2128</v>
          </cell>
          <cell r="G67">
            <v>2099264</v>
          </cell>
          <cell r="H67">
            <v>986.5</v>
          </cell>
          <cell r="I67">
            <v>2090</v>
          </cell>
          <cell r="J67">
            <v>2094829</v>
          </cell>
          <cell r="K67">
            <v>1002.31</v>
          </cell>
          <cell r="L67">
            <v>2071</v>
          </cell>
          <cell r="M67">
            <v>2155082</v>
          </cell>
          <cell r="N67">
            <v>1040.5999999999999</v>
          </cell>
          <cell r="O67">
            <v>2018</v>
          </cell>
          <cell r="P67">
            <v>2154304</v>
          </cell>
          <cell r="Q67">
            <v>1067.54</v>
          </cell>
          <cell r="R67">
            <v>1976</v>
          </cell>
          <cell r="S67">
            <v>2204963</v>
          </cell>
          <cell r="T67">
            <v>1115.8699999999999</v>
          </cell>
          <cell r="U67">
            <v>1956</v>
          </cell>
          <cell r="V67">
            <v>2290397</v>
          </cell>
          <cell r="W67">
            <v>1170.96</v>
          </cell>
          <cell r="X67">
            <v>1903</v>
          </cell>
          <cell r="Y67">
            <v>2276771</v>
          </cell>
          <cell r="Z67">
            <v>1196.4100000000001</v>
          </cell>
          <cell r="AA67">
            <v>1850</v>
          </cell>
          <cell r="AB67">
            <v>2287260</v>
          </cell>
          <cell r="AC67">
            <v>1236.3599999999999</v>
          </cell>
          <cell r="AD67">
            <v>1201.24</v>
          </cell>
          <cell r="AE67">
            <v>1141.18</v>
          </cell>
          <cell r="AF67">
            <v>1862</v>
          </cell>
          <cell r="AG67">
            <v>2408775</v>
          </cell>
          <cell r="AH67">
            <v>1293.6500000000001</v>
          </cell>
        </row>
        <row r="68">
          <cell r="A68" t="str">
            <v>620</v>
          </cell>
          <cell r="B68" t="str">
            <v>Montgomery Co.</v>
          </cell>
          <cell r="C68">
            <v>4342</v>
          </cell>
          <cell r="D68">
            <v>5627501</v>
          </cell>
          <cell r="E68">
            <v>1296.06</v>
          </cell>
          <cell r="F68">
            <v>4241</v>
          </cell>
          <cell r="G68">
            <v>5432806</v>
          </cell>
          <cell r="H68">
            <v>1281.02</v>
          </cell>
          <cell r="I68">
            <v>4152</v>
          </cell>
          <cell r="J68">
            <v>5254564</v>
          </cell>
          <cell r="K68">
            <v>1265.55</v>
          </cell>
          <cell r="L68">
            <v>4139</v>
          </cell>
          <cell r="M68">
            <v>5089328</v>
          </cell>
          <cell r="N68">
            <v>1229.5999999999999</v>
          </cell>
          <cell r="O68">
            <v>4158</v>
          </cell>
          <cell r="P68">
            <v>5072365</v>
          </cell>
          <cell r="Q68">
            <v>1219.9100000000001</v>
          </cell>
          <cell r="R68">
            <v>4161</v>
          </cell>
          <cell r="S68">
            <v>5046769</v>
          </cell>
          <cell r="T68">
            <v>1212.8699999999999</v>
          </cell>
          <cell r="U68">
            <v>4103</v>
          </cell>
          <cell r="V68">
            <v>5145804</v>
          </cell>
          <cell r="W68">
            <v>1254.1600000000001</v>
          </cell>
          <cell r="X68">
            <v>4019</v>
          </cell>
          <cell r="Y68">
            <v>5344283</v>
          </cell>
          <cell r="Z68">
            <v>1329.75</v>
          </cell>
          <cell r="AA68">
            <v>3926</v>
          </cell>
          <cell r="AB68">
            <v>5288850</v>
          </cell>
          <cell r="AC68">
            <v>1347.13</v>
          </cell>
          <cell r="AD68">
            <v>1310.3499999999999</v>
          </cell>
          <cell r="AE68">
            <v>1244.83</v>
          </cell>
          <cell r="AF68">
            <v>3976</v>
          </cell>
          <cell r="AG68">
            <v>5263210</v>
          </cell>
          <cell r="AH68">
            <v>1323.74</v>
          </cell>
        </row>
        <row r="69">
          <cell r="A69" t="str">
            <v>630</v>
          </cell>
          <cell r="B69" t="str">
            <v>Moore Co.</v>
          </cell>
          <cell r="C69">
            <v>12713</v>
          </cell>
          <cell r="D69">
            <v>24935195</v>
          </cell>
          <cell r="E69">
            <v>1961.39</v>
          </cell>
          <cell r="F69">
            <v>12917</v>
          </cell>
          <cell r="G69">
            <v>25540140</v>
          </cell>
          <cell r="H69">
            <v>1977.25</v>
          </cell>
          <cell r="I69">
            <v>13156</v>
          </cell>
          <cell r="J69">
            <v>25540140</v>
          </cell>
          <cell r="K69">
            <v>1941.33</v>
          </cell>
          <cell r="L69">
            <v>12979</v>
          </cell>
          <cell r="M69">
            <v>25540140</v>
          </cell>
          <cell r="N69">
            <v>1967.8</v>
          </cell>
          <cell r="O69">
            <v>13378</v>
          </cell>
          <cell r="P69">
            <v>25165140</v>
          </cell>
          <cell r="Q69">
            <v>1881.08</v>
          </cell>
          <cell r="R69">
            <v>13556</v>
          </cell>
          <cell r="S69">
            <v>25315140</v>
          </cell>
          <cell r="T69">
            <v>1867.45</v>
          </cell>
          <cell r="U69">
            <v>13716</v>
          </cell>
          <cell r="V69">
            <v>26265140</v>
          </cell>
          <cell r="W69">
            <v>1914.93</v>
          </cell>
          <cell r="X69">
            <v>13592</v>
          </cell>
          <cell r="Y69">
            <v>27029515</v>
          </cell>
          <cell r="Z69">
            <v>1988.63</v>
          </cell>
          <cell r="AA69">
            <v>13585</v>
          </cell>
          <cell r="AB69">
            <v>30341352</v>
          </cell>
          <cell r="AC69">
            <v>2233.4499999999998</v>
          </cell>
          <cell r="AD69">
            <v>2045.67</v>
          </cell>
          <cell r="AE69">
            <v>1943.39</v>
          </cell>
          <cell r="AF69">
            <v>13770</v>
          </cell>
          <cell r="AG69">
            <v>29500000</v>
          </cell>
          <cell r="AH69">
            <v>2142.34</v>
          </cell>
        </row>
        <row r="70">
          <cell r="A70" t="str">
            <v>640</v>
          </cell>
          <cell r="B70" t="str">
            <v>Nash Co.</v>
          </cell>
          <cell r="C70">
            <v>18424</v>
          </cell>
          <cell r="D70">
            <v>22758210</v>
          </cell>
          <cell r="E70">
            <v>1235.25</v>
          </cell>
          <cell r="F70">
            <v>18211</v>
          </cell>
          <cell r="G70">
            <v>22237618</v>
          </cell>
          <cell r="H70">
            <v>1221.1099999999999</v>
          </cell>
          <cell r="I70">
            <v>18107</v>
          </cell>
          <cell r="J70">
            <v>22286869</v>
          </cell>
          <cell r="K70">
            <v>1230.8399999999999</v>
          </cell>
          <cell r="L70">
            <v>17804</v>
          </cell>
          <cell r="M70">
            <v>21993806</v>
          </cell>
          <cell r="N70">
            <v>1235.33</v>
          </cell>
          <cell r="O70">
            <v>17597</v>
          </cell>
          <cell r="P70">
            <v>21907431</v>
          </cell>
          <cell r="Q70">
            <v>1244.95</v>
          </cell>
          <cell r="R70">
            <v>17413</v>
          </cell>
          <cell r="S70">
            <v>22696472</v>
          </cell>
          <cell r="T70">
            <v>1303.42</v>
          </cell>
          <cell r="U70">
            <v>17130</v>
          </cell>
          <cell r="V70">
            <v>22413096</v>
          </cell>
          <cell r="W70">
            <v>1308.4100000000001</v>
          </cell>
          <cell r="X70">
            <v>16898</v>
          </cell>
          <cell r="Y70">
            <v>22866045</v>
          </cell>
          <cell r="Z70">
            <v>1353.18</v>
          </cell>
          <cell r="AA70">
            <v>16503</v>
          </cell>
          <cell r="AB70">
            <v>22966745</v>
          </cell>
          <cell r="AC70">
            <v>1391.67</v>
          </cell>
          <cell r="AD70">
            <v>1351.09</v>
          </cell>
          <cell r="AE70">
            <v>1283.54</v>
          </cell>
          <cell r="AF70">
            <v>16367</v>
          </cell>
          <cell r="AG70">
            <v>23106251</v>
          </cell>
          <cell r="AH70">
            <v>1411.76</v>
          </cell>
        </row>
        <row r="71">
          <cell r="A71" t="str">
            <v>650</v>
          </cell>
          <cell r="B71" t="str">
            <v>New Hanover Co.</v>
          </cell>
          <cell r="C71">
            <v>24571</v>
          </cell>
          <cell r="D71">
            <v>61908440</v>
          </cell>
          <cell r="E71">
            <v>2519.5700000000002</v>
          </cell>
          <cell r="F71">
            <v>24836</v>
          </cell>
          <cell r="G71">
            <v>61808440</v>
          </cell>
          <cell r="H71">
            <v>2488.66</v>
          </cell>
          <cell r="I71">
            <v>25091</v>
          </cell>
          <cell r="J71">
            <v>61808440</v>
          </cell>
          <cell r="K71">
            <v>2463.37</v>
          </cell>
          <cell r="L71">
            <v>25595</v>
          </cell>
          <cell r="M71">
            <v>62187450</v>
          </cell>
          <cell r="N71">
            <v>2429.67</v>
          </cell>
          <cell r="O71">
            <v>26329</v>
          </cell>
          <cell r="P71">
            <v>64740640</v>
          </cell>
          <cell r="Q71">
            <v>2458.91</v>
          </cell>
          <cell r="R71">
            <v>26606</v>
          </cell>
          <cell r="S71">
            <v>67879109</v>
          </cell>
          <cell r="T71">
            <v>2551.27</v>
          </cell>
          <cell r="U71">
            <v>27095</v>
          </cell>
          <cell r="V71">
            <v>70610100</v>
          </cell>
          <cell r="W71">
            <v>2606.02</v>
          </cell>
          <cell r="X71">
            <v>27397</v>
          </cell>
          <cell r="Y71">
            <v>72855604</v>
          </cell>
          <cell r="Z71">
            <v>2659.25</v>
          </cell>
          <cell r="AA71">
            <v>27808</v>
          </cell>
          <cell r="AB71">
            <v>75141652</v>
          </cell>
          <cell r="AC71">
            <v>2702.16</v>
          </cell>
          <cell r="AD71">
            <v>2655.81</v>
          </cell>
          <cell r="AE71">
            <v>2523.02</v>
          </cell>
          <cell r="AF71">
            <v>28246</v>
          </cell>
          <cell r="AG71">
            <v>78825692</v>
          </cell>
          <cell r="AH71">
            <v>2790.69</v>
          </cell>
        </row>
        <row r="72">
          <cell r="A72" t="str">
            <v>660</v>
          </cell>
          <cell r="B72" t="str">
            <v>Northampton Co.</v>
          </cell>
          <cell r="C72">
            <v>3256</v>
          </cell>
          <cell r="D72">
            <v>3555000</v>
          </cell>
          <cell r="E72">
            <v>1091.83</v>
          </cell>
          <cell r="F72">
            <v>3216</v>
          </cell>
          <cell r="G72">
            <v>3500000</v>
          </cell>
          <cell r="H72">
            <v>1088.31</v>
          </cell>
          <cell r="I72">
            <v>3135</v>
          </cell>
          <cell r="J72">
            <v>3461538</v>
          </cell>
          <cell r="K72">
            <v>1104.1600000000001</v>
          </cell>
          <cell r="L72">
            <v>2940</v>
          </cell>
          <cell r="M72">
            <v>3161538</v>
          </cell>
          <cell r="N72">
            <v>1075.3499999999999</v>
          </cell>
          <cell r="O72">
            <v>3051</v>
          </cell>
          <cell r="P72">
            <v>3161538</v>
          </cell>
          <cell r="Q72">
            <v>1036.23</v>
          </cell>
          <cell r="R72">
            <v>3150</v>
          </cell>
          <cell r="S72">
            <v>3300000</v>
          </cell>
          <cell r="T72">
            <v>1047.6199999999999</v>
          </cell>
          <cell r="U72">
            <v>3244</v>
          </cell>
          <cell r="V72">
            <v>3575511</v>
          </cell>
          <cell r="W72">
            <v>1102.19</v>
          </cell>
          <cell r="X72">
            <v>3326</v>
          </cell>
          <cell r="Y72">
            <v>3650000</v>
          </cell>
          <cell r="Z72">
            <v>1097.4100000000001</v>
          </cell>
          <cell r="AA72">
            <v>3273</v>
          </cell>
          <cell r="AB72">
            <v>3500000</v>
          </cell>
          <cell r="AC72">
            <v>1069.3599999999999</v>
          </cell>
          <cell r="AD72">
            <v>1089.6500000000001</v>
          </cell>
          <cell r="AE72">
            <v>1035.17</v>
          </cell>
          <cell r="AF72">
            <v>3128</v>
          </cell>
          <cell r="AG72">
            <v>3500000</v>
          </cell>
          <cell r="AH72">
            <v>1118.93</v>
          </cell>
        </row>
        <row r="73">
          <cell r="A73" t="str">
            <v>670</v>
          </cell>
          <cell r="B73" t="str">
            <v>Onslow Co.</v>
          </cell>
          <cell r="C73">
            <v>23641</v>
          </cell>
          <cell r="D73">
            <v>31936250</v>
          </cell>
          <cell r="E73">
            <v>1350.88</v>
          </cell>
          <cell r="F73">
            <v>23999</v>
          </cell>
          <cell r="G73">
            <v>34498442</v>
          </cell>
          <cell r="H73">
            <v>1437.49</v>
          </cell>
          <cell r="I73">
            <v>23644</v>
          </cell>
          <cell r="J73">
            <v>37277189</v>
          </cell>
          <cell r="K73">
            <v>1576.6</v>
          </cell>
          <cell r="L73">
            <v>25081</v>
          </cell>
          <cell r="M73">
            <v>40691952</v>
          </cell>
          <cell r="N73">
            <v>1622.42</v>
          </cell>
          <cell r="O73">
            <v>25428</v>
          </cell>
          <cell r="P73">
            <v>40691952</v>
          </cell>
          <cell r="Q73">
            <v>1600.28</v>
          </cell>
          <cell r="R73">
            <v>26126</v>
          </cell>
          <cell r="S73">
            <v>30987242</v>
          </cell>
          <cell r="T73">
            <v>1186.07</v>
          </cell>
          <cell r="U73">
            <v>26187</v>
          </cell>
          <cell r="V73">
            <v>45055326</v>
          </cell>
          <cell r="W73">
            <v>1720.52</v>
          </cell>
          <cell r="X73">
            <v>26586</v>
          </cell>
          <cell r="Y73">
            <v>46712236</v>
          </cell>
          <cell r="Z73">
            <v>1757.02</v>
          </cell>
          <cell r="AA73">
            <v>26682</v>
          </cell>
          <cell r="AB73">
            <v>49264234</v>
          </cell>
          <cell r="AC73">
            <v>1846.35</v>
          </cell>
          <cell r="AD73">
            <v>1774.63</v>
          </cell>
          <cell r="AE73">
            <v>1685.9</v>
          </cell>
          <cell r="AF73">
            <v>27520</v>
          </cell>
          <cell r="AG73">
            <v>51629912</v>
          </cell>
          <cell r="AH73">
            <v>1876.09</v>
          </cell>
        </row>
        <row r="74">
          <cell r="A74" t="str">
            <v>680</v>
          </cell>
          <cell r="B74" t="str">
            <v>Orange Co.</v>
          </cell>
          <cell r="C74">
            <v>19028</v>
          </cell>
          <cell r="D74">
            <v>78560529</v>
          </cell>
          <cell r="E74">
            <v>4128.68</v>
          </cell>
          <cell r="F74">
            <v>19346</v>
          </cell>
          <cell r="G74">
            <v>79590531</v>
          </cell>
          <cell r="H74">
            <v>4114.0600000000004</v>
          </cell>
          <cell r="I74">
            <v>19383</v>
          </cell>
          <cell r="J74">
            <v>79884601</v>
          </cell>
          <cell r="K74">
            <v>4121.37</v>
          </cell>
          <cell r="L74">
            <v>19938</v>
          </cell>
          <cell r="M74">
            <v>82091600</v>
          </cell>
          <cell r="N74">
            <v>4117.34</v>
          </cell>
          <cell r="O74">
            <v>20122</v>
          </cell>
          <cell r="P74">
            <v>87951409</v>
          </cell>
          <cell r="Q74">
            <v>4370.91</v>
          </cell>
          <cell r="R74">
            <v>20424</v>
          </cell>
          <cell r="S74">
            <v>96099020</v>
          </cell>
          <cell r="T74">
            <v>4705.2</v>
          </cell>
          <cell r="U74">
            <v>20337</v>
          </cell>
          <cell r="V74">
            <v>97491772</v>
          </cell>
          <cell r="W74">
            <v>4793.8100000000004</v>
          </cell>
          <cell r="X74">
            <v>20175</v>
          </cell>
          <cell r="Y74">
            <v>103395200</v>
          </cell>
          <cell r="Z74">
            <v>5124.92</v>
          </cell>
          <cell r="AA74">
            <v>20495</v>
          </cell>
          <cell r="AB74">
            <v>105252943</v>
          </cell>
          <cell r="AC74">
            <v>5135.54</v>
          </cell>
          <cell r="AD74">
            <v>5018.09</v>
          </cell>
          <cell r="AE74">
            <v>4767.1899999999996</v>
          </cell>
          <cell r="AF74">
            <v>20813</v>
          </cell>
          <cell r="AG74">
            <v>109118133</v>
          </cell>
          <cell r="AH74">
            <v>5242.79</v>
          </cell>
        </row>
        <row r="75">
          <cell r="A75" t="str">
            <v>690</v>
          </cell>
          <cell r="B75" t="str">
            <v>Pamlico Co.</v>
          </cell>
          <cell r="C75">
            <v>1787</v>
          </cell>
          <cell r="D75">
            <v>2800946</v>
          </cell>
          <cell r="E75">
            <v>1567.4</v>
          </cell>
          <cell r="F75">
            <v>1716</v>
          </cell>
          <cell r="G75">
            <v>2875946</v>
          </cell>
          <cell r="H75">
            <v>1675.96</v>
          </cell>
          <cell r="I75">
            <v>1809</v>
          </cell>
          <cell r="J75">
            <v>2892933</v>
          </cell>
          <cell r="K75">
            <v>1599.19</v>
          </cell>
          <cell r="L75">
            <v>1836</v>
          </cell>
          <cell r="M75">
            <v>2984600</v>
          </cell>
          <cell r="N75">
            <v>1625.6</v>
          </cell>
          <cell r="O75">
            <v>1792</v>
          </cell>
          <cell r="P75">
            <v>3074138</v>
          </cell>
          <cell r="Q75">
            <v>1715.48</v>
          </cell>
          <cell r="R75">
            <v>1789</v>
          </cell>
          <cell r="S75">
            <v>3124138</v>
          </cell>
          <cell r="T75">
            <v>1746.3</v>
          </cell>
          <cell r="U75">
            <v>1835</v>
          </cell>
          <cell r="V75">
            <v>3324138</v>
          </cell>
          <cell r="W75">
            <v>1811.52</v>
          </cell>
          <cell r="X75">
            <v>1881</v>
          </cell>
          <cell r="Y75">
            <v>3507710</v>
          </cell>
          <cell r="Z75">
            <v>1864.81</v>
          </cell>
          <cell r="AA75">
            <v>1852</v>
          </cell>
          <cell r="AB75">
            <v>3664710</v>
          </cell>
          <cell r="AC75">
            <v>1978.79</v>
          </cell>
          <cell r="AD75">
            <v>1885.04</v>
          </cell>
          <cell r="AE75">
            <v>1790.79</v>
          </cell>
          <cell r="AF75">
            <v>1884</v>
          </cell>
          <cell r="AG75">
            <v>3794710</v>
          </cell>
          <cell r="AH75">
            <v>2014.18</v>
          </cell>
        </row>
        <row r="76">
          <cell r="A76" t="str">
            <v>700</v>
          </cell>
          <cell r="B76" t="str">
            <v>Pasquotank Co.</v>
          </cell>
          <cell r="C76">
            <v>6087</v>
          </cell>
          <cell r="D76">
            <v>9508956</v>
          </cell>
          <cell r="E76">
            <v>1562.17</v>
          </cell>
          <cell r="F76">
            <v>6056</v>
          </cell>
          <cell r="G76">
            <v>9403851</v>
          </cell>
          <cell r="H76">
            <v>1552.82</v>
          </cell>
          <cell r="I76">
            <v>6069</v>
          </cell>
          <cell r="J76">
            <v>9601372</v>
          </cell>
          <cell r="K76">
            <v>1582.04</v>
          </cell>
          <cell r="L76">
            <v>5858</v>
          </cell>
          <cell r="M76">
            <v>10004858</v>
          </cell>
          <cell r="N76">
            <v>1707.9</v>
          </cell>
          <cell r="O76">
            <v>5794</v>
          </cell>
          <cell r="P76">
            <v>10004858</v>
          </cell>
          <cell r="Q76">
            <v>1726.76</v>
          </cell>
          <cell r="R76">
            <v>5678</v>
          </cell>
          <cell r="S76">
            <v>9021858</v>
          </cell>
          <cell r="T76">
            <v>1588.91</v>
          </cell>
          <cell r="U76">
            <v>5813</v>
          </cell>
          <cell r="V76">
            <v>9250400</v>
          </cell>
          <cell r="W76">
            <v>1591.33</v>
          </cell>
          <cell r="X76">
            <v>5962</v>
          </cell>
          <cell r="Y76">
            <v>10000000</v>
          </cell>
          <cell r="Z76">
            <v>1677.29</v>
          </cell>
          <cell r="AA76">
            <v>6037</v>
          </cell>
          <cell r="AB76">
            <v>11164000</v>
          </cell>
          <cell r="AC76">
            <v>1849.26</v>
          </cell>
          <cell r="AD76">
            <v>1705.96</v>
          </cell>
          <cell r="AE76">
            <v>1620.66</v>
          </cell>
          <cell r="AF76">
            <v>5967</v>
          </cell>
          <cell r="AG76">
            <v>11364000</v>
          </cell>
          <cell r="AH76">
            <v>1904.47</v>
          </cell>
        </row>
        <row r="77">
          <cell r="A77" t="str">
            <v>710</v>
          </cell>
          <cell r="B77" t="str">
            <v>Pender Co.</v>
          </cell>
          <cell r="C77">
            <v>8206</v>
          </cell>
          <cell r="D77">
            <v>13209696</v>
          </cell>
          <cell r="E77">
            <v>1609.76</v>
          </cell>
          <cell r="F77">
            <v>8268</v>
          </cell>
          <cell r="G77">
            <v>12974623</v>
          </cell>
          <cell r="H77">
            <v>1569.26</v>
          </cell>
          <cell r="I77">
            <v>8353</v>
          </cell>
          <cell r="J77">
            <v>12974623</v>
          </cell>
          <cell r="K77">
            <v>1553.29</v>
          </cell>
          <cell r="L77">
            <v>8397</v>
          </cell>
          <cell r="M77">
            <v>12966290</v>
          </cell>
          <cell r="N77">
            <v>1544.16</v>
          </cell>
          <cell r="O77">
            <v>8691</v>
          </cell>
          <cell r="P77">
            <v>12974622</v>
          </cell>
          <cell r="Q77">
            <v>1492.88</v>
          </cell>
          <cell r="R77">
            <v>9034</v>
          </cell>
          <cell r="S77">
            <v>13131822</v>
          </cell>
          <cell r="T77">
            <v>1453.6</v>
          </cell>
          <cell r="U77">
            <v>8978</v>
          </cell>
          <cell r="V77">
            <v>13127356</v>
          </cell>
          <cell r="W77">
            <v>1462.17</v>
          </cell>
          <cell r="X77">
            <v>9209</v>
          </cell>
          <cell r="Y77">
            <v>14154466</v>
          </cell>
          <cell r="Z77">
            <v>1537.03</v>
          </cell>
          <cell r="AA77">
            <v>9528</v>
          </cell>
          <cell r="AB77">
            <v>14952460</v>
          </cell>
          <cell r="AC77">
            <v>1569.32</v>
          </cell>
          <cell r="AD77">
            <v>1522.84</v>
          </cell>
          <cell r="AE77">
            <v>1446.7</v>
          </cell>
          <cell r="AF77">
            <v>9404</v>
          </cell>
          <cell r="AG77">
            <v>17504380</v>
          </cell>
          <cell r="AH77">
            <v>1861.38</v>
          </cell>
        </row>
        <row r="78">
          <cell r="A78" t="str">
            <v>720</v>
          </cell>
          <cell r="B78" t="str">
            <v>Perquimans Co.</v>
          </cell>
          <cell r="C78">
            <v>1734</v>
          </cell>
          <cell r="D78">
            <v>2061540</v>
          </cell>
          <cell r="E78">
            <v>1188.8900000000001</v>
          </cell>
          <cell r="F78">
            <v>1762</v>
          </cell>
          <cell r="G78">
            <v>2137040</v>
          </cell>
          <cell r="H78">
            <v>1212.8499999999999</v>
          </cell>
          <cell r="I78">
            <v>1758</v>
          </cell>
          <cell r="J78">
            <v>2137040</v>
          </cell>
          <cell r="K78">
            <v>1215.6099999999999</v>
          </cell>
          <cell r="L78">
            <v>1769</v>
          </cell>
          <cell r="M78">
            <v>2150000</v>
          </cell>
          <cell r="N78">
            <v>1215.3800000000001</v>
          </cell>
          <cell r="O78">
            <v>1811</v>
          </cell>
          <cell r="P78">
            <v>2200000</v>
          </cell>
          <cell r="Q78">
            <v>1214.8</v>
          </cell>
          <cell r="R78">
            <v>1800</v>
          </cell>
          <cell r="S78">
            <v>2300000</v>
          </cell>
          <cell r="T78">
            <v>1277.78</v>
          </cell>
          <cell r="U78">
            <v>1749</v>
          </cell>
          <cell r="V78">
            <v>2375000</v>
          </cell>
          <cell r="W78">
            <v>1357.92</v>
          </cell>
          <cell r="X78">
            <v>1715</v>
          </cell>
          <cell r="Y78">
            <v>2775000</v>
          </cell>
          <cell r="Z78">
            <v>1618.08</v>
          </cell>
          <cell r="AA78">
            <v>1645</v>
          </cell>
          <cell r="AB78">
            <v>2775000</v>
          </cell>
          <cell r="AC78">
            <v>1686.93</v>
          </cell>
          <cell r="AD78">
            <v>1554.31</v>
          </cell>
          <cell r="AE78">
            <v>1476.59</v>
          </cell>
          <cell r="AF78">
            <v>1619</v>
          </cell>
          <cell r="AG78">
            <v>2900000</v>
          </cell>
          <cell r="AH78">
            <v>1791.23</v>
          </cell>
        </row>
        <row r="79">
          <cell r="A79" t="str">
            <v>730</v>
          </cell>
          <cell r="B79" t="str">
            <v>Person Co.</v>
          </cell>
          <cell r="C79">
            <v>6122</v>
          </cell>
          <cell r="D79">
            <v>8861567</v>
          </cell>
          <cell r="E79">
            <v>1447.5</v>
          </cell>
          <cell r="F79">
            <v>6035</v>
          </cell>
          <cell r="G79">
            <v>8861567</v>
          </cell>
          <cell r="H79">
            <v>1468.36</v>
          </cell>
          <cell r="I79">
            <v>5959</v>
          </cell>
          <cell r="J79">
            <v>8861568</v>
          </cell>
          <cell r="K79">
            <v>1487.09</v>
          </cell>
          <cell r="L79">
            <v>5870</v>
          </cell>
          <cell r="M79">
            <v>9038798</v>
          </cell>
          <cell r="N79">
            <v>1539.83</v>
          </cell>
          <cell r="O79">
            <v>5794</v>
          </cell>
          <cell r="P79">
            <v>9038798</v>
          </cell>
          <cell r="Q79">
            <v>1560.03</v>
          </cell>
          <cell r="R79">
            <v>5760</v>
          </cell>
          <cell r="S79">
            <v>9243381</v>
          </cell>
          <cell r="T79">
            <v>1604.75</v>
          </cell>
          <cell r="U79">
            <v>5778</v>
          </cell>
          <cell r="V79">
            <v>9359614</v>
          </cell>
          <cell r="W79">
            <v>1619.87</v>
          </cell>
          <cell r="X79">
            <v>5736</v>
          </cell>
          <cell r="Y79">
            <v>9359614</v>
          </cell>
          <cell r="Z79">
            <v>1631.73</v>
          </cell>
          <cell r="AA79">
            <v>5738</v>
          </cell>
          <cell r="AB79">
            <v>9359614</v>
          </cell>
          <cell r="AC79">
            <v>1631.16</v>
          </cell>
          <cell r="AD79">
            <v>1627.59</v>
          </cell>
          <cell r="AE79">
            <v>1546.21</v>
          </cell>
          <cell r="AF79">
            <v>5574</v>
          </cell>
          <cell r="AG79">
            <v>9546984</v>
          </cell>
          <cell r="AH79">
            <v>1712.77</v>
          </cell>
        </row>
        <row r="80">
          <cell r="A80" t="str">
            <v>740</v>
          </cell>
          <cell r="B80" t="str">
            <v>Pitt Co.</v>
          </cell>
          <cell r="C80">
            <v>23233</v>
          </cell>
          <cell r="D80">
            <v>34139841</v>
          </cell>
          <cell r="E80">
            <v>1469.45</v>
          </cell>
          <cell r="F80">
            <v>23251</v>
          </cell>
          <cell r="G80">
            <v>34639841</v>
          </cell>
          <cell r="H80">
            <v>1489.82</v>
          </cell>
          <cell r="I80">
            <v>23557</v>
          </cell>
          <cell r="J80">
            <v>34454142</v>
          </cell>
          <cell r="K80">
            <v>1462.59</v>
          </cell>
          <cell r="L80">
            <v>23594</v>
          </cell>
          <cell r="M80">
            <v>34344726</v>
          </cell>
          <cell r="N80">
            <v>1455.66</v>
          </cell>
          <cell r="O80">
            <v>23845</v>
          </cell>
          <cell r="P80">
            <v>35076287</v>
          </cell>
          <cell r="Q80">
            <v>1471.01</v>
          </cell>
          <cell r="R80">
            <v>23881</v>
          </cell>
          <cell r="S80">
            <v>35576287</v>
          </cell>
          <cell r="T80">
            <v>1489.73</v>
          </cell>
          <cell r="U80">
            <v>24104</v>
          </cell>
          <cell r="V80">
            <v>36576287</v>
          </cell>
          <cell r="W80">
            <v>1517.44</v>
          </cell>
          <cell r="X80">
            <v>24226</v>
          </cell>
          <cell r="Y80">
            <v>38213340</v>
          </cell>
          <cell r="Z80">
            <v>1577.37</v>
          </cell>
          <cell r="AA80">
            <v>24444</v>
          </cell>
          <cell r="AB80">
            <v>38970807</v>
          </cell>
          <cell r="AC80">
            <v>1594.29</v>
          </cell>
          <cell r="AD80">
            <v>1563.03</v>
          </cell>
          <cell r="AE80">
            <v>1484.88</v>
          </cell>
          <cell r="AF80">
            <v>24906</v>
          </cell>
          <cell r="AG80">
            <v>39550269</v>
          </cell>
          <cell r="AH80">
            <v>1587.98</v>
          </cell>
        </row>
        <row r="81">
          <cell r="A81" t="str">
            <v>750</v>
          </cell>
          <cell r="B81" t="str">
            <v>Polk Co.</v>
          </cell>
          <cell r="C81">
            <v>2456</v>
          </cell>
          <cell r="D81">
            <v>4451349</v>
          </cell>
          <cell r="E81">
            <v>1812.44</v>
          </cell>
          <cell r="F81">
            <v>2427</v>
          </cell>
          <cell r="G81">
            <v>4385054</v>
          </cell>
          <cell r="H81">
            <v>1806.78</v>
          </cell>
          <cell r="I81">
            <v>2359</v>
          </cell>
          <cell r="J81">
            <v>4634788</v>
          </cell>
          <cell r="K81">
            <v>1964.73</v>
          </cell>
          <cell r="L81">
            <v>2300</v>
          </cell>
          <cell r="M81">
            <v>4784788</v>
          </cell>
          <cell r="N81">
            <v>2080.34</v>
          </cell>
          <cell r="O81">
            <v>2303</v>
          </cell>
          <cell r="P81">
            <v>4784788</v>
          </cell>
          <cell r="Q81">
            <v>2077.63</v>
          </cell>
          <cell r="R81">
            <v>2275</v>
          </cell>
          <cell r="S81">
            <v>4934788</v>
          </cell>
          <cell r="T81">
            <v>2169.14</v>
          </cell>
          <cell r="U81">
            <v>2286</v>
          </cell>
          <cell r="V81">
            <v>5034788</v>
          </cell>
          <cell r="W81">
            <v>2202.44</v>
          </cell>
          <cell r="X81">
            <v>2185</v>
          </cell>
          <cell r="Y81">
            <v>5129788</v>
          </cell>
          <cell r="Z81">
            <v>2347.73</v>
          </cell>
          <cell r="AA81">
            <v>2163</v>
          </cell>
          <cell r="AB81">
            <v>5129788</v>
          </cell>
          <cell r="AC81">
            <v>2371.61</v>
          </cell>
          <cell r="AD81">
            <v>2307.2600000000002</v>
          </cell>
          <cell r="AE81">
            <v>2191.9</v>
          </cell>
          <cell r="AF81">
            <v>2107</v>
          </cell>
          <cell r="AG81">
            <v>5129788</v>
          </cell>
          <cell r="AH81">
            <v>2434.64</v>
          </cell>
        </row>
        <row r="82">
          <cell r="A82" t="str">
            <v>760</v>
          </cell>
          <cell r="B82" t="str">
            <v>Randolph Co.</v>
          </cell>
          <cell r="C82">
            <v>23238</v>
          </cell>
          <cell r="D82">
            <v>27303207</v>
          </cell>
          <cell r="E82">
            <v>1174.94</v>
          </cell>
          <cell r="F82">
            <v>23277</v>
          </cell>
          <cell r="G82">
            <v>26623298</v>
          </cell>
          <cell r="H82">
            <v>1143.76</v>
          </cell>
          <cell r="I82">
            <v>23361</v>
          </cell>
          <cell r="J82">
            <v>26738599</v>
          </cell>
          <cell r="K82">
            <v>1144.58</v>
          </cell>
          <cell r="L82">
            <v>23380</v>
          </cell>
          <cell r="M82">
            <v>26723011</v>
          </cell>
          <cell r="N82">
            <v>1142.99</v>
          </cell>
          <cell r="O82">
            <v>23197</v>
          </cell>
          <cell r="P82">
            <v>26862827</v>
          </cell>
          <cell r="Q82">
            <v>1158.03</v>
          </cell>
          <cell r="R82">
            <v>23130</v>
          </cell>
          <cell r="S82">
            <v>27388579</v>
          </cell>
          <cell r="T82">
            <v>1184.1099999999999</v>
          </cell>
          <cell r="U82">
            <v>23078</v>
          </cell>
          <cell r="V82">
            <v>27611995</v>
          </cell>
          <cell r="W82">
            <v>1196.46</v>
          </cell>
          <cell r="X82">
            <v>23343</v>
          </cell>
          <cell r="Y82">
            <v>28316889</v>
          </cell>
          <cell r="Z82">
            <v>1213.08</v>
          </cell>
          <cell r="AA82">
            <v>22956</v>
          </cell>
          <cell r="AB82">
            <v>29476605</v>
          </cell>
          <cell r="AC82">
            <v>1284.05</v>
          </cell>
          <cell r="AD82">
            <v>1231.2</v>
          </cell>
          <cell r="AE82">
            <v>1169.6400000000001</v>
          </cell>
          <cell r="AF82">
            <v>22625</v>
          </cell>
          <cell r="AG82">
            <v>30042227</v>
          </cell>
          <cell r="AH82">
            <v>1327.83</v>
          </cell>
        </row>
        <row r="83">
          <cell r="A83" t="str">
            <v>770</v>
          </cell>
          <cell r="B83" t="str">
            <v>Richmond Co.</v>
          </cell>
          <cell r="C83">
            <v>7795</v>
          </cell>
          <cell r="D83">
            <v>6925002</v>
          </cell>
          <cell r="E83">
            <v>888.39</v>
          </cell>
          <cell r="F83">
            <v>7695</v>
          </cell>
          <cell r="G83">
            <v>6925000</v>
          </cell>
          <cell r="H83">
            <v>899.94</v>
          </cell>
          <cell r="I83">
            <v>7632</v>
          </cell>
          <cell r="J83">
            <v>6925000</v>
          </cell>
          <cell r="K83">
            <v>907.36</v>
          </cell>
          <cell r="L83">
            <v>7643</v>
          </cell>
          <cell r="M83">
            <v>6925000</v>
          </cell>
          <cell r="N83">
            <v>906.06</v>
          </cell>
          <cell r="O83">
            <v>7664</v>
          </cell>
          <cell r="P83">
            <v>6924990</v>
          </cell>
          <cell r="Q83">
            <v>903.57</v>
          </cell>
          <cell r="R83">
            <v>7703</v>
          </cell>
          <cell r="S83">
            <v>6925000</v>
          </cell>
          <cell r="T83">
            <v>899</v>
          </cell>
          <cell r="U83">
            <v>7548</v>
          </cell>
          <cell r="V83">
            <v>7175000</v>
          </cell>
          <cell r="W83">
            <v>950.58</v>
          </cell>
          <cell r="X83">
            <v>7435</v>
          </cell>
          <cell r="Y83">
            <v>7485000</v>
          </cell>
          <cell r="Z83">
            <v>1006.72</v>
          </cell>
          <cell r="AA83">
            <v>7334</v>
          </cell>
          <cell r="AB83">
            <v>7763448</v>
          </cell>
          <cell r="AC83">
            <v>1058.56</v>
          </cell>
          <cell r="AD83">
            <v>1005.29</v>
          </cell>
          <cell r="AE83">
            <v>955.03</v>
          </cell>
          <cell r="AF83">
            <v>7222</v>
          </cell>
          <cell r="AG83">
            <v>7763448</v>
          </cell>
          <cell r="AH83">
            <v>1074.97</v>
          </cell>
        </row>
        <row r="84">
          <cell r="A84" t="str">
            <v>780</v>
          </cell>
          <cell r="B84" t="str">
            <v>Robeson Co.</v>
          </cell>
          <cell r="C84">
            <v>23502</v>
          </cell>
          <cell r="D84">
            <v>12331464</v>
          </cell>
          <cell r="E84">
            <v>524.70000000000005</v>
          </cell>
          <cell r="F84">
            <v>23494</v>
          </cell>
          <cell r="G84">
            <v>12375000</v>
          </cell>
          <cell r="H84">
            <v>526.73</v>
          </cell>
          <cell r="I84">
            <v>23540</v>
          </cell>
          <cell r="J84">
            <v>12375000</v>
          </cell>
          <cell r="K84">
            <v>525.70000000000005</v>
          </cell>
          <cell r="L84">
            <v>24142</v>
          </cell>
          <cell r="M84">
            <v>12375000</v>
          </cell>
          <cell r="N84">
            <v>512.59</v>
          </cell>
          <cell r="O84">
            <v>24024</v>
          </cell>
          <cell r="P84">
            <v>12375000</v>
          </cell>
          <cell r="Q84">
            <v>515.11</v>
          </cell>
          <cell r="R84">
            <v>23902</v>
          </cell>
          <cell r="S84">
            <v>12375000</v>
          </cell>
          <cell r="T84">
            <v>517.74</v>
          </cell>
          <cell r="U84">
            <v>23795</v>
          </cell>
          <cell r="V84">
            <v>12375000</v>
          </cell>
          <cell r="W84">
            <v>520.07000000000005</v>
          </cell>
          <cell r="X84">
            <v>23757</v>
          </cell>
          <cell r="Y84">
            <v>12375000</v>
          </cell>
          <cell r="Z84">
            <v>520.9</v>
          </cell>
          <cell r="AA84">
            <v>23523</v>
          </cell>
          <cell r="AB84">
            <v>13305000</v>
          </cell>
          <cell r="AC84">
            <v>565.62</v>
          </cell>
          <cell r="AD84">
            <v>535.53</v>
          </cell>
          <cell r="AE84">
            <v>508.75</v>
          </cell>
          <cell r="AF84">
            <v>22725</v>
          </cell>
          <cell r="AG84">
            <v>13305000</v>
          </cell>
          <cell r="AH84">
            <v>585.48</v>
          </cell>
        </row>
        <row r="85">
          <cell r="A85" t="str">
            <v>790</v>
          </cell>
          <cell r="B85" t="str">
            <v>Rockingham Co.</v>
          </cell>
          <cell r="C85">
            <v>14192</v>
          </cell>
          <cell r="D85">
            <v>15834840</v>
          </cell>
          <cell r="E85">
            <v>1115.76</v>
          </cell>
          <cell r="F85">
            <v>14099</v>
          </cell>
          <cell r="G85">
            <v>15834840</v>
          </cell>
          <cell r="H85">
            <v>1123.1199999999999</v>
          </cell>
          <cell r="I85">
            <v>13914</v>
          </cell>
          <cell r="J85">
            <v>15834840</v>
          </cell>
          <cell r="K85">
            <v>1138.05</v>
          </cell>
          <cell r="L85">
            <v>13837</v>
          </cell>
          <cell r="M85">
            <v>15834840</v>
          </cell>
          <cell r="N85">
            <v>1144.3800000000001</v>
          </cell>
          <cell r="O85">
            <v>13621</v>
          </cell>
          <cell r="P85">
            <v>15834840</v>
          </cell>
          <cell r="Q85">
            <v>1162.53</v>
          </cell>
          <cell r="R85">
            <v>13449</v>
          </cell>
          <cell r="S85">
            <v>15834840</v>
          </cell>
          <cell r="T85">
            <v>1177.4000000000001</v>
          </cell>
          <cell r="U85">
            <v>13316</v>
          </cell>
          <cell r="V85">
            <v>15834840</v>
          </cell>
          <cell r="W85">
            <v>1189.1600000000001</v>
          </cell>
          <cell r="X85">
            <v>13017</v>
          </cell>
          <cell r="Y85">
            <v>15834840</v>
          </cell>
          <cell r="Z85">
            <v>1216.47</v>
          </cell>
          <cell r="AA85">
            <v>12791</v>
          </cell>
          <cell r="AB85">
            <v>15834840</v>
          </cell>
          <cell r="AC85">
            <v>1237.97</v>
          </cell>
          <cell r="AD85">
            <v>1214.53</v>
          </cell>
          <cell r="AE85">
            <v>1153.8</v>
          </cell>
          <cell r="AF85">
            <v>12529</v>
          </cell>
          <cell r="AG85">
            <v>15834840</v>
          </cell>
          <cell r="AH85">
            <v>1263.8599999999999</v>
          </cell>
        </row>
        <row r="86">
          <cell r="A86" t="str">
            <v>800</v>
          </cell>
          <cell r="B86" t="str">
            <v xml:space="preserve">Rowan Co.  </v>
          </cell>
          <cell r="C86">
            <v>21785</v>
          </cell>
          <cell r="D86">
            <v>34534255</v>
          </cell>
          <cell r="E86">
            <v>1585.23</v>
          </cell>
          <cell r="F86">
            <v>21769</v>
          </cell>
          <cell r="G86">
            <v>35259836</v>
          </cell>
          <cell r="H86">
            <v>1619.73</v>
          </cell>
          <cell r="I86">
            <v>21559</v>
          </cell>
          <cell r="J86">
            <v>34222397</v>
          </cell>
          <cell r="K86">
            <v>1587.38</v>
          </cell>
          <cell r="L86">
            <v>21323</v>
          </cell>
          <cell r="M86">
            <v>34262442</v>
          </cell>
          <cell r="N86">
            <v>1606.83</v>
          </cell>
          <cell r="O86">
            <v>21181</v>
          </cell>
          <cell r="P86">
            <v>34340165</v>
          </cell>
          <cell r="Q86">
            <v>1621.27</v>
          </cell>
          <cell r="R86">
            <v>21093</v>
          </cell>
          <cell r="S86">
            <v>34856848</v>
          </cell>
          <cell r="T86">
            <v>1652.53</v>
          </cell>
          <cell r="U86">
            <v>21228</v>
          </cell>
          <cell r="V86">
            <v>35769561</v>
          </cell>
          <cell r="W86">
            <v>1685.02</v>
          </cell>
          <cell r="X86">
            <v>21012</v>
          </cell>
          <cell r="Y86">
            <v>37700048</v>
          </cell>
          <cell r="Z86">
            <v>1794.22</v>
          </cell>
          <cell r="AA86">
            <v>20580</v>
          </cell>
          <cell r="AB86">
            <v>37984669</v>
          </cell>
          <cell r="AC86">
            <v>1845.71</v>
          </cell>
          <cell r="AD86">
            <v>1774.98</v>
          </cell>
          <cell r="AE86">
            <v>1686.23</v>
          </cell>
          <cell r="AF86">
            <v>20431</v>
          </cell>
          <cell r="AG86">
            <v>39077333</v>
          </cell>
          <cell r="AH86">
            <v>1912.65</v>
          </cell>
        </row>
        <row r="87">
          <cell r="A87" t="str">
            <v>810</v>
          </cell>
          <cell r="B87" t="str">
            <v>Rutherford Co.</v>
          </cell>
          <cell r="C87">
            <v>10422</v>
          </cell>
          <cell r="D87">
            <v>12146854</v>
          </cell>
          <cell r="E87">
            <v>1165.5</v>
          </cell>
          <cell r="F87">
            <v>10264</v>
          </cell>
          <cell r="G87">
            <v>11995014</v>
          </cell>
          <cell r="H87">
            <v>1168.6500000000001</v>
          </cell>
          <cell r="I87">
            <v>10313</v>
          </cell>
          <cell r="J87">
            <v>12271014</v>
          </cell>
          <cell r="K87">
            <v>1189.8599999999999</v>
          </cell>
          <cell r="L87">
            <v>10415</v>
          </cell>
          <cell r="M87">
            <v>12482227</v>
          </cell>
          <cell r="N87">
            <v>1198.49</v>
          </cell>
          <cell r="O87">
            <v>10207</v>
          </cell>
          <cell r="P87">
            <v>12499713</v>
          </cell>
          <cell r="Q87">
            <v>1224.6199999999999</v>
          </cell>
          <cell r="R87">
            <v>10273</v>
          </cell>
          <cell r="S87">
            <v>12669713</v>
          </cell>
          <cell r="T87">
            <v>1233.3</v>
          </cell>
          <cell r="U87">
            <v>10181</v>
          </cell>
          <cell r="V87">
            <v>13095375</v>
          </cell>
          <cell r="W87">
            <v>1286.26</v>
          </cell>
          <cell r="X87">
            <v>10132</v>
          </cell>
          <cell r="Y87">
            <v>13598146</v>
          </cell>
          <cell r="Z87">
            <v>1342.1</v>
          </cell>
          <cell r="AA87">
            <v>9991</v>
          </cell>
          <cell r="AB87">
            <v>13852431</v>
          </cell>
          <cell r="AC87">
            <v>1386.49</v>
          </cell>
          <cell r="AD87">
            <v>1338.28</v>
          </cell>
          <cell r="AE87">
            <v>1271.3699999999999</v>
          </cell>
          <cell r="AF87">
            <v>10098</v>
          </cell>
          <cell r="AG87">
            <v>14284004</v>
          </cell>
          <cell r="AH87">
            <v>1414.54</v>
          </cell>
        </row>
        <row r="88">
          <cell r="A88" t="str">
            <v>820</v>
          </cell>
          <cell r="B88" t="str">
            <v>Sampson Co.</v>
          </cell>
          <cell r="C88">
            <v>11605</v>
          </cell>
          <cell r="D88">
            <v>10976992</v>
          </cell>
          <cell r="E88">
            <v>945.88</v>
          </cell>
          <cell r="F88">
            <v>11637</v>
          </cell>
          <cell r="G88">
            <v>10999944</v>
          </cell>
          <cell r="H88">
            <v>945.26</v>
          </cell>
          <cell r="I88">
            <v>11529</v>
          </cell>
          <cell r="J88">
            <v>11116817</v>
          </cell>
          <cell r="K88">
            <v>964.25</v>
          </cell>
          <cell r="L88">
            <v>11605</v>
          </cell>
          <cell r="M88">
            <v>11517517</v>
          </cell>
          <cell r="N88">
            <v>992.46</v>
          </cell>
          <cell r="O88">
            <v>11674</v>
          </cell>
          <cell r="P88">
            <v>11497399</v>
          </cell>
          <cell r="Q88">
            <v>984.87</v>
          </cell>
          <cell r="R88">
            <v>11668</v>
          </cell>
          <cell r="S88">
            <v>11928101</v>
          </cell>
          <cell r="T88">
            <v>1022.29</v>
          </cell>
          <cell r="U88">
            <v>11761</v>
          </cell>
          <cell r="V88">
            <v>12565770</v>
          </cell>
          <cell r="W88">
            <v>1068.43</v>
          </cell>
          <cell r="X88">
            <v>11525</v>
          </cell>
          <cell r="Y88">
            <v>12863209</v>
          </cell>
          <cell r="Z88">
            <v>1116.1099999999999</v>
          </cell>
          <cell r="AA88">
            <v>11386</v>
          </cell>
          <cell r="AB88">
            <v>11829006</v>
          </cell>
          <cell r="AC88">
            <v>1038.9100000000001</v>
          </cell>
          <cell r="AD88">
            <v>1074.48</v>
          </cell>
          <cell r="AE88">
            <v>1020.76</v>
          </cell>
          <cell r="AF88">
            <v>11291</v>
          </cell>
          <cell r="AG88">
            <v>13844622</v>
          </cell>
          <cell r="AH88">
            <v>1226.1600000000001</v>
          </cell>
        </row>
        <row r="89">
          <cell r="A89" t="str">
            <v>830</v>
          </cell>
          <cell r="B89" t="str">
            <v>Scotland Co.</v>
          </cell>
          <cell r="C89">
            <v>6624</v>
          </cell>
          <cell r="D89">
            <v>10871381</v>
          </cell>
          <cell r="E89">
            <v>1641.21</v>
          </cell>
          <cell r="F89">
            <v>6430</v>
          </cell>
          <cell r="G89">
            <v>10688920</v>
          </cell>
          <cell r="H89">
            <v>1662.35</v>
          </cell>
          <cell r="I89">
            <v>6253</v>
          </cell>
          <cell r="J89">
            <v>10206464</v>
          </cell>
          <cell r="K89">
            <v>1632.25</v>
          </cell>
          <cell r="L89">
            <v>6124</v>
          </cell>
          <cell r="M89">
            <v>10150654</v>
          </cell>
          <cell r="N89">
            <v>1657.52</v>
          </cell>
          <cell r="O89">
            <v>6122</v>
          </cell>
          <cell r="P89">
            <v>10139325</v>
          </cell>
          <cell r="Q89">
            <v>1656.21</v>
          </cell>
          <cell r="R89">
            <v>6069</v>
          </cell>
          <cell r="S89">
            <v>10614325</v>
          </cell>
          <cell r="T89">
            <v>1748.94</v>
          </cell>
          <cell r="U89">
            <v>5997</v>
          </cell>
          <cell r="V89">
            <v>10826612</v>
          </cell>
          <cell r="W89">
            <v>1805.34</v>
          </cell>
          <cell r="X89">
            <v>5876</v>
          </cell>
          <cell r="Y89">
            <v>10583014</v>
          </cell>
          <cell r="Z89">
            <v>1801.06</v>
          </cell>
          <cell r="AA89">
            <v>5871</v>
          </cell>
          <cell r="AB89">
            <v>10344897</v>
          </cell>
          <cell r="AC89">
            <v>1762.03</v>
          </cell>
          <cell r="AD89">
            <v>1789.48</v>
          </cell>
          <cell r="AE89">
            <v>1700.01</v>
          </cell>
          <cell r="AF89">
            <v>5741</v>
          </cell>
          <cell r="AG89">
            <v>10194897</v>
          </cell>
          <cell r="AH89">
            <v>1775.81</v>
          </cell>
        </row>
        <row r="90">
          <cell r="A90" t="str">
            <v>840</v>
          </cell>
          <cell r="B90" t="str">
            <v>Stanly Co.</v>
          </cell>
          <cell r="C90">
            <v>9645</v>
          </cell>
          <cell r="D90">
            <v>10281905</v>
          </cell>
          <cell r="E90">
            <v>1066.03</v>
          </cell>
          <cell r="F90">
            <v>9524</v>
          </cell>
          <cell r="G90">
            <v>10076268</v>
          </cell>
          <cell r="H90">
            <v>1057.99</v>
          </cell>
          <cell r="I90">
            <v>9422</v>
          </cell>
          <cell r="J90">
            <v>9537362</v>
          </cell>
          <cell r="K90">
            <v>1012.24</v>
          </cell>
          <cell r="L90">
            <v>9347</v>
          </cell>
          <cell r="M90">
            <v>9377362</v>
          </cell>
          <cell r="N90">
            <v>1003.25</v>
          </cell>
          <cell r="O90">
            <v>9189</v>
          </cell>
          <cell r="P90">
            <v>9570868</v>
          </cell>
          <cell r="Q90">
            <v>1041.56</v>
          </cell>
          <cell r="R90">
            <v>9115</v>
          </cell>
          <cell r="S90">
            <v>9863046</v>
          </cell>
          <cell r="T90">
            <v>1082.07</v>
          </cell>
          <cell r="U90">
            <v>9150</v>
          </cell>
          <cell r="V90">
            <v>10195243</v>
          </cell>
          <cell r="W90">
            <v>1114.23</v>
          </cell>
          <cell r="X90">
            <v>9062</v>
          </cell>
          <cell r="Y90">
            <v>10234243</v>
          </cell>
          <cell r="Z90">
            <v>1129.3599999999999</v>
          </cell>
          <cell r="AA90">
            <v>9028</v>
          </cell>
          <cell r="AB90">
            <v>10282253</v>
          </cell>
          <cell r="AC90">
            <v>1138.93</v>
          </cell>
          <cell r="AD90">
            <v>1127.51</v>
          </cell>
          <cell r="AE90">
            <v>1071.1300000000001</v>
          </cell>
          <cell r="AF90">
            <v>9380</v>
          </cell>
          <cell r="AG90">
            <v>11225706</v>
          </cell>
          <cell r="AH90">
            <v>1196.77</v>
          </cell>
        </row>
        <row r="91">
          <cell r="A91" t="str">
            <v>850</v>
          </cell>
          <cell r="B91" t="str">
            <v>Stokes Co.</v>
          </cell>
          <cell r="C91">
            <v>7136</v>
          </cell>
          <cell r="D91">
            <v>10438277</v>
          </cell>
          <cell r="E91">
            <v>1462.76</v>
          </cell>
          <cell r="F91">
            <v>6997</v>
          </cell>
          <cell r="G91">
            <v>10494063</v>
          </cell>
          <cell r="H91">
            <v>1499.79</v>
          </cell>
          <cell r="I91">
            <v>6931</v>
          </cell>
          <cell r="J91">
            <v>10194063</v>
          </cell>
          <cell r="K91">
            <v>1470.79</v>
          </cell>
          <cell r="L91">
            <v>6822</v>
          </cell>
          <cell r="M91">
            <v>10211763</v>
          </cell>
          <cell r="N91">
            <v>1496.89</v>
          </cell>
          <cell r="O91">
            <v>6731</v>
          </cell>
          <cell r="P91">
            <v>10211763</v>
          </cell>
          <cell r="Q91">
            <v>1517.12</v>
          </cell>
          <cell r="R91">
            <v>6558</v>
          </cell>
          <cell r="S91">
            <v>10211763</v>
          </cell>
          <cell r="T91">
            <v>1557.15</v>
          </cell>
          <cell r="U91">
            <v>6440</v>
          </cell>
          <cell r="V91">
            <v>10106466</v>
          </cell>
          <cell r="W91">
            <v>1569.33</v>
          </cell>
          <cell r="X91">
            <v>6190</v>
          </cell>
          <cell r="Y91">
            <v>10012838</v>
          </cell>
          <cell r="Z91">
            <v>1617.58</v>
          </cell>
          <cell r="AA91">
            <v>6058</v>
          </cell>
          <cell r="AB91">
            <v>11110594</v>
          </cell>
          <cell r="AC91">
            <v>1834.04</v>
          </cell>
          <cell r="AD91">
            <v>1673.65</v>
          </cell>
          <cell r="AE91">
            <v>1589.97</v>
          </cell>
          <cell r="AF91">
            <v>5921</v>
          </cell>
          <cell r="AG91">
            <v>12358790</v>
          </cell>
          <cell r="AH91">
            <v>2087.2800000000002</v>
          </cell>
        </row>
        <row r="92">
          <cell r="A92" t="str">
            <v>860</v>
          </cell>
          <cell r="B92" t="str">
            <v>Surry Co.</v>
          </cell>
          <cell r="C92">
            <v>11989</v>
          </cell>
          <cell r="D92">
            <v>14717359</v>
          </cell>
          <cell r="E92">
            <v>1227.57</v>
          </cell>
          <cell r="F92">
            <v>11829</v>
          </cell>
          <cell r="G92">
            <v>14686788</v>
          </cell>
          <cell r="H92">
            <v>1241.5899999999999</v>
          </cell>
          <cell r="I92">
            <v>11895</v>
          </cell>
          <cell r="J92">
            <v>13942130</v>
          </cell>
          <cell r="K92">
            <v>1172.0999999999999</v>
          </cell>
          <cell r="L92">
            <v>11817</v>
          </cell>
          <cell r="M92">
            <v>15488169</v>
          </cell>
          <cell r="N92">
            <v>1310.67</v>
          </cell>
          <cell r="O92">
            <v>11838</v>
          </cell>
          <cell r="P92">
            <v>14112371</v>
          </cell>
          <cell r="Q92">
            <v>1192.1199999999999</v>
          </cell>
          <cell r="R92">
            <v>11983</v>
          </cell>
          <cell r="S92">
            <v>14264856</v>
          </cell>
          <cell r="T92">
            <v>1190.42</v>
          </cell>
          <cell r="U92">
            <v>11924</v>
          </cell>
          <cell r="V92">
            <v>14180938</v>
          </cell>
          <cell r="W92">
            <v>1189.28</v>
          </cell>
          <cell r="X92">
            <v>11796</v>
          </cell>
          <cell r="Y92">
            <v>14369685</v>
          </cell>
          <cell r="Z92">
            <v>1218.18</v>
          </cell>
          <cell r="AA92">
            <v>11707</v>
          </cell>
          <cell r="AB92">
            <v>14741449</v>
          </cell>
          <cell r="AC92">
            <v>1259.2</v>
          </cell>
          <cell r="AD92">
            <v>1222.22</v>
          </cell>
          <cell r="AE92">
            <v>1161.1099999999999</v>
          </cell>
          <cell r="AF92">
            <v>11715</v>
          </cell>
          <cell r="AG92">
            <v>14923445</v>
          </cell>
          <cell r="AH92">
            <v>1273.8699999999999</v>
          </cell>
        </row>
        <row r="93">
          <cell r="A93" t="str">
            <v>870</v>
          </cell>
          <cell r="B93" t="str">
            <v>Swain Co.</v>
          </cell>
          <cell r="C93">
            <v>2104</v>
          </cell>
          <cell r="D93">
            <v>800433</v>
          </cell>
          <cell r="E93">
            <v>380.43</v>
          </cell>
          <cell r="F93">
            <v>2103</v>
          </cell>
          <cell r="G93">
            <v>793874</v>
          </cell>
          <cell r="H93">
            <v>377.5</v>
          </cell>
          <cell r="I93">
            <v>2160</v>
          </cell>
          <cell r="J93">
            <v>786802</v>
          </cell>
          <cell r="K93">
            <v>364.26</v>
          </cell>
          <cell r="L93">
            <v>2156</v>
          </cell>
          <cell r="M93">
            <v>787364</v>
          </cell>
          <cell r="N93">
            <v>365.2</v>
          </cell>
          <cell r="O93">
            <v>2155</v>
          </cell>
          <cell r="P93">
            <v>788843</v>
          </cell>
          <cell r="Q93">
            <v>366.05</v>
          </cell>
          <cell r="R93">
            <v>2266</v>
          </cell>
          <cell r="S93">
            <v>786797</v>
          </cell>
          <cell r="T93">
            <v>347.22</v>
          </cell>
          <cell r="U93">
            <v>2293</v>
          </cell>
          <cell r="V93">
            <v>786541</v>
          </cell>
          <cell r="W93">
            <v>343.02</v>
          </cell>
          <cell r="X93">
            <v>2168</v>
          </cell>
          <cell r="Y93">
            <v>858674</v>
          </cell>
          <cell r="Z93">
            <v>396.07</v>
          </cell>
          <cell r="AA93">
            <v>2189</v>
          </cell>
          <cell r="AB93">
            <v>877215</v>
          </cell>
          <cell r="AC93">
            <v>400.74</v>
          </cell>
          <cell r="AD93">
            <v>379.94</v>
          </cell>
          <cell r="AE93">
            <v>360.94</v>
          </cell>
          <cell r="AF93">
            <v>2240</v>
          </cell>
          <cell r="AG93">
            <v>942573</v>
          </cell>
          <cell r="AH93">
            <v>420.79</v>
          </cell>
        </row>
        <row r="94">
          <cell r="A94" t="str">
            <v>880</v>
          </cell>
          <cell r="B94" t="str">
            <v>Transylvania Co.</v>
          </cell>
          <cell r="C94">
            <v>3888</v>
          </cell>
          <cell r="D94">
            <v>8758739</v>
          </cell>
          <cell r="E94">
            <v>2252.7600000000002</v>
          </cell>
          <cell r="F94">
            <v>3790</v>
          </cell>
          <cell r="G94">
            <v>9433623</v>
          </cell>
          <cell r="H94">
            <v>2489.08</v>
          </cell>
          <cell r="I94">
            <v>3722</v>
          </cell>
          <cell r="J94">
            <v>9926216</v>
          </cell>
          <cell r="K94">
            <v>2666.9</v>
          </cell>
          <cell r="L94">
            <v>3758</v>
          </cell>
          <cell r="M94">
            <v>9323041</v>
          </cell>
          <cell r="N94">
            <v>2480.85</v>
          </cell>
          <cell r="O94">
            <v>3821</v>
          </cell>
          <cell r="P94">
            <v>9815716</v>
          </cell>
          <cell r="Q94">
            <v>2568.89</v>
          </cell>
          <cell r="R94">
            <v>3798</v>
          </cell>
          <cell r="S94">
            <v>10595738</v>
          </cell>
          <cell r="T94">
            <v>2789.82</v>
          </cell>
          <cell r="U94">
            <v>3850</v>
          </cell>
          <cell r="V94">
            <v>10911610</v>
          </cell>
          <cell r="W94">
            <v>2834.18</v>
          </cell>
          <cell r="X94">
            <v>3821</v>
          </cell>
          <cell r="Y94">
            <v>11177315</v>
          </cell>
          <cell r="Z94">
            <v>2925.23</v>
          </cell>
          <cell r="AA94">
            <v>3798</v>
          </cell>
          <cell r="AB94">
            <v>11592443</v>
          </cell>
          <cell r="AC94">
            <v>3052.25</v>
          </cell>
          <cell r="AD94">
            <v>2937.22</v>
          </cell>
          <cell r="AE94">
            <v>2790.36</v>
          </cell>
          <cell r="AF94">
            <v>3899</v>
          </cell>
          <cell r="AG94">
            <v>12179613</v>
          </cell>
          <cell r="AH94">
            <v>3123.78</v>
          </cell>
        </row>
        <row r="95">
          <cell r="A95" t="str">
            <v>890</v>
          </cell>
          <cell r="B95" t="str">
            <v>Tyrrell Co.</v>
          </cell>
          <cell r="C95">
            <v>592</v>
          </cell>
          <cell r="D95">
            <v>537320</v>
          </cell>
          <cell r="E95">
            <v>907.64</v>
          </cell>
          <cell r="F95">
            <v>573</v>
          </cell>
          <cell r="G95">
            <v>537320</v>
          </cell>
          <cell r="H95">
            <v>937.73</v>
          </cell>
          <cell r="I95">
            <v>582</v>
          </cell>
          <cell r="J95">
            <v>569320</v>
          </cell>
          <cell r="K95">
            <v>978.21</v>
          </cell>
          <cell r="L95">
            <v>570</v>
          </cell>
          <cell r="M95">
            <v>537320</v>
          </cell>
          <cell r="N95">
            <v>942.67</v>
          </cell>
          <cell r="O95">
            <v>579</v>
          </cell>
          <cell r="P95">
            <v>537320</v>
          </cell>
          <cell r="Q95">
            <v>928.01</v>
          </cell>
          <cell r="R95">
            <v>561</v>
          </cell>
          <cell r="S95">
            <v>537595</v>
          </cell>
          <cell r="T95">
            <v>958.28</v>
          </cell>
          <cell r="U95">
            <v>593</v>
          </cell>
          <cell r="V95">
            <v>537595</v>
          </cell>
          <cell r="W95">
            <v>906.57</v>
          </cell>
          <cell r="X95">
            <v>590</v>
          </cell>
          <cell r="Y95">
            <v>567595</v>
          </cell>
          <cell r="Z95">
            <v>962.03</v>
          </cell>
          <cell r="AA95">
            <v>610</v>
          </cell>
          <cell r="AB95">
            <v>567595</v>
          </cell>
          <cell r="AC95">
            <v>930.48</v>
          </cell>
          <cell r="AD95">
            <v>933.03</v>
          </cell>
          <cell r="AE95">
            <v>886.38</v>
          </cell>
          <cell r="AF95">
            <v>607</v>
          </cell>
          <cell r="AG95">
            <v>567595</v>
          </cell>
          <cell r="AH95">
            <v>935.08</v>
          </cell>
        </row>
        <row r="96">
          <cell r="A96" t="str">
            <v>900</v>
          </cell>
          <cell r="B96" t="str">
            <v>Union Co.</v>
          </cell>
          <cell r="C96">
            <v>40288</v>
          </cell>
          <cell r="D96">
            <v>79504155</v>
          </cell>
          <cell r="E96">
            <v>1973.4</v>
          </cell>
          <cell r="F96">
            <v>41389</v>
          </cell>
          <cell r="G96">
            <v>79504155</v>
          </cell>
          <cell r="H96">
            <v>1920.9</v>
          </cell>
          <cell r="I96">
            <v>40966</v>
          </cell>
          <cell r="J96">
            <v>79304155</v>
          </cell>
          <cell r="K96">
            <v>1935.85</v>
          </cell>
          <cell r="L96">
            <v>41751</v>
          </cell>
          <cell r="M96">
            <v>81504155</v>
          </cell>
          <cell r="N96">
            <v>1952.15</v>
          </cell>
          <cell r="O96">
            <v>42093</v>
          </cell>
          <cell r="P96">
            <v>83251340</v>
          </cell>
          <cell r="Q96">
            <v>1977.8</v>
          </cell>
          <cell r="R96">
            <v>43527</v>
          </cell>
          <cell r="S96">
            <v>87097884</v>
          </cell>
          <cell r="T96">
            <v>2001.01</v>
          </cell>
          <cell r="U96">
            <v>43424</v>
          </cell>
          <cell r="V96">
            <v>91922668</v>
          </cell>
          <cell r="W96">
            <v>2116.86</v>
          </cell>
          <cell r="X96">
            <v>43838</v>
          </cell>
          <cell r="Y96">
            <v>94544835</v>
          </cell>
          <cell r="Z96">
            <v>2156.69</v>
          </cell>
          <cell r="AA96">
            <v>44780</v>
          </cell>
          <cell r="AB96">
            <v>96916459</v>
          </cell>
          <cell r="AC96">
            <v>2164.2800000000002</v>
          </cell>
          <cell r="AD96">
            <v>2145.94</v>
          </cell>
          <cell r="AE96">
            <v>2038.64</v>
          </cell>
          <cell r="AF96">
            <v>44957</v>
          </cell>
          <cell r="AG96">
            <v>100273768</v>
          </cell>
          <cell r="AH96">
            <v>2230.44</v>
          </cell>
        </row>
        <row r="97">
          <cell r="A97" t="str">
            <v>910</v>
          </cell>
          <cell r="B97" t="str">
            <v>Vance Co.</v>
          </cell>
          <cell r="C97">
            <v>7989</v>
          </cell>
          <cell r="D97">
            <v>8380000</v>
          </cell>
          <cell r="E97">
            <v>1048.94</v>
          </cell>
          <cell r="F97">
            <v>7802</v>
          </cell>
          <cell r="G97">
            <v>8380000</v>
          </cell>
          <cell r="H97">
            <v>1074.08</v>
          </cell>
          <cell r="I97">
            <v>7654</v>
          </cell>
          <cell r="J97">
            <v>8232440</v>
          </cell>
          <cell r="K97">
            <v>1075.57</v>
          </cell>
          <cell r="L97">
            <v>7649</v>
          </cell>
          <cell r="M97">
            <v>8232440</v>
          </cell>
          <cell r="N97">
            <v>1076.28</v>
          </cell>
          <cell r="O97">
            <v>7713</v>
          </cell>
          <cell r="P97">
            <v>8232440</v>
          </cell>
          <cell r="Q97">
            <v>1067.3499999999999</v>
          </cell>
          <cell r="R97">
            <v>7608</v>
          </cell>
          <cell r="S97">
            <v>8232440</v>
          </cell>
          <cell r="T97">
            <v>1082.08</v>
          </cell>
          <cell r="U97">
            <v>7669</v>
          </cell>
          <cell r="V97">
            <v>8232440</v>
          </cell>
          <cell r="W97">
            <v>1073.47</v>
          </cell>
          <cell r="X97">
            <v>7746</v>
          </cell>
          <cell r="Y97">
            <v>8232440</v>
          </cell>
          <cell r="Z97">
            <v>1062.8</v>
          </cell>
          <cell r="AA97">
            <v>7815</v>
          </cell>
          <cell r="AB97">
            <v>8432440</v>
          </cell>
          <cell r="AC97">
            <v>1079.01</v>
          </cell>
          <cell r="AD97">
            <v>1071.76</v>
          </cell>
          <cell r="AE97">
            <v>1018.17</v>
          </cell>
          <cell r="AF97">
            <v>7971</v>
          </cell>
          <cell r="AG97">
            <v>8432440</v>
          </cell>
          <cell r="AH97">
            <v>1057.8900000000001</v>
          </cell>
        </row>
        <row r="98">
          <cell r="A98" t="str">
            <v>920</v>
          </cell>
          <cell r="B98" t="str">
            <v>Wake Co.</v>
          </cell>
          <cell r="C98">
            <v>147255</v>
          </cell>
          <cell r="D98">
            <v>311373607</v>
          </cell>
          <cell r="E98">
            <v>2114.52</v>
          </cell>
          <cell r="F98">
            <v>151341</v>
          </cell>
          <cell r="G98">
            <v>312059879</v>
          </cell>
          <cell r="H98">
            <v>2061.9699999999998</v>
          </cell>
          <cell r="I98">
            <v>152635</v>
          </cell>
          <cell r="J98">
            <v>311759998</v>
          </cell>
          <cell r="K98">
            <v>2042.52</v>
          </cell>
          <cell r="L98">
            <v>157624</v>
          </cell>
          <cell r="M98">
            <v>317181372</v>
          </cell>
          <cell r="N98">
            <v>2012.27</v>
          </cell>
          <cell r="O98">
            <v>161079</v>
          </cell>
          <cell r="P98">
            <v>323966127</v>
          </cell>
          <cell r="Q98">
            <v>2011.23</v>
          </cell>
          <cell r="R98">
            <v>164129</v>
          </cell>
          <cell r="S98">
            <v>339271187</v>
          </cell>
          <cell r="T98">
            <v>2067.1</v>
          </cell>
          <cell r="U98">
            <v>168567</v>
          </cell>
          <cell r="V98">
            <v>383970976</v>
          </cell>
          <cell r="W98">
            <v>2277.85</v>
          </cell>
          <cell r="X98">
            <v>170953</v>
          </cell>
          <cell r="Y98">
            <v>407871457</v>
          </cell>
          <cell r="Z98">
            <v>2385.87</v>
          </cell>
          <cell r="AA98">
            <v>175266</v>
          </cell>
          <cell r="AB98">
            <v>428820317</v>
          </cell>
          <cell r="AC98">
            <v>2446.6799999999998</v>
          </cell>
          <cell r="AD98">
            <v>2370.13</v>
          </cell>
          <cell r="AE98">
            <v>2251.62</v>
          </cell>
          <cell r="AF98">
            <v>177167</v>
          </cell>
          <cell r="AG98">
            <v>474937921</v>
          </cell>
          <cell r="AH98">
            <v>2680.74</v>
          </cell>
        </row>
        <row r="99">
          <cell r="A99" t="str">
            <v>930</v>
          </cell>
          <cell r="B99" t="str">
            <v>Warren Co.</v>
          </cell>
          <cell r="C99">
            <v>2739</v>
          </cell>
          <cell r="D99">
            <v>3122058</v>
          </cell>
          <cell r="E99">
            <v>1139.8499999999999</v>
          </cell>
          <cell r="F99">
            <v>2674</v>
          </cell>
          <cell r="G99">
            <v>3295000</v>
          </cell>
          <cell r="H99">
            <v>1232.24</v>
          </cell>
          <cell r="I99">
            <v>2695</v>
          </cell>
          <cell r="J99">
            <v>3298978</v>
          </cell>
          <cell r="K99">
            <v>1224.1099999999999</v>
          </cell>
          <cell r="L99">
            <v>2580</v>
          </cell>
          <cell r="M99">
            <v>3477826</v>
          </cell>
          <cell r="N99">
            <v>1347.99</v>
          </cell>
          <cell r="O99">
            <v>2590</v>
          </cell>
          <cell r="P99">
            <v>3775219</v>
          </cell>
          <cell r="Q99">
            <v>1457.61</v>
          </cell>
          <cell r="R99">
            <v>2577</v>
          </cell>
          <cell r="S99">
            <v>4579940</v>
          </cell>
          <cell r="T99">
            <v>1777.24</v>
          </cell>
          <cell r="U99">
            <v>2542</v>
          </cell>
          <cell r="V99">
            <v>4945463</v>
          </cell>
          <cell r="W99">
            <v>1945.5</v>
          </cell>
          <cell r="X99">
            <v>2475</v>
          </cell>
          <cell r="Y99">
            <v>4958073</v>
          </cell>
          <cell r="Z99">
            <v>2003.26</v>
          </cell>
          <cell r="AA99">
            <v>2343</v>
          </cell>
          <cell r="AB99">
            <v>4837249</v>
          </cell>
          <cell r="AC99">
            <v>2064.5500000000002</v>
          </cell>
          <cell r="AD99">
            <v>2004.44</v>
          </cell>
          <cell r="AE99">
            <v>1904.22</v>
          </cell>
          <cell r="AF99">
            <v>2184</v>
          </cell>
          <cell r="AG99">
            <v>4559331</v>
          </cell>
          <cell r="AH99">
            <v>2087.61</v>
          </cell>
        </row>
        <row r="100">
          <cell r="A100" t="str">
            <v>940</v>
          </cell>
          <cell r="B100" t="str">
            <v>Washington Co.</v>
          </cell>
          <cell r="C100">
            <v>1962</v>
          </cell>
          <cell r="D100">
            <v>1886161</v>
          </cell>
          <cell r="E100">
            <v>961.35</v>
          </cell>
          <cell r="F100">
            <v>1877</v>
          </cell>
          <cell r="G100">
            <v>1525000</v>
          </cell>
          <cell r="H100">
            <v>812.47</v>
          </cell>
          <cell r="I100">
            <v>1764</v>
          </cell>
          <cell r="J100">
            <v>1525000</v>
          </cell>
          <cell r="K100">
            <v>864.51</v>
          </cell>
          <cell r="L100">
            <v>1710</v>
          </cell>
          <cell r="M100">
            <v>1525000</v>
          </cell>
          <cell r="N100">
            <v>891.81</v>
          </cell>
          <cell r="O100">
            <v>1736</v>
          </cell>
          <cell r="P100">
            <v>1525000</v>
          </cell>
          <cell r="Q100">
            <v>878.46</v>
          </cell>
          <cell r="R100">
            <v>1711</v>
          </cell>
          <cell r="S100">
            <v>1603000</v>
          </cell>
          <cell r="T100">
            <v>936.88</v>
          </cell>
          <cell r="U100">
            <v>1647</v>
          </cell>
          <cell r="V100">
            <v>1603000</v>
          </cell>
          <cell r="W100">
            <v>973.28</v>
          </cell>
          <cell r="X100">
            <v>1607</v>
          </cell>
          <cell r="Y100">
            <v>1603000</v>
          </cell>
          <cell r="Z100">
            <v>997.51</v>
          </cell>
          <cell r="AA100">
            <v>1555</v>
          </cell>
          <cell r="AB100">
            <v>1603000</v>
          </cell>
          <cell r="AC100">
            <v>1030.8699999999999</v>
          </cell>
          <cell r="AD100">
            <v>1000.55</v>
          </cell>
          <cell r="AE100">
            <v>950.52</v>
          </cell>
          <cell r="AF100">
            <v>1485</v>
          </cell>
          <cell r="AG100">
            <v>1723000</v>
          </cell>
          <cell r="AH100">
            <v>1160.27</v>
          </cell>
        </row>
        <row r="101">
          <cell r="A101" t="str">
            <v>950</v>
          </cell>
          <cell r="B101" t="str">
            <v>Watauga Co.</v>
          </cell>
          <cell r="C101">
            <v>4580</v>
          </cell>
          <cell r="D101">
            <v>11065679</v>
          </cell>
          <cell r="E101">
            <v>2416.09</v>
          </cell>
          <cell r="F101">
            <v>4491</v>
          </cell>
          <cell r="G101">
            <v>10984774</v>
          </cell>
          <cell r="H101">
            <v>2445.9499999999998</v>
          </cell>
          <cell r="I101">
            <v>4535</v>
          </cell>
          <cell r="J101">
            <v>11840138</v>
          </cell>
          <cell r="K101">
            <v>2610.84</v>
          </cell>
          <cell r="L101">
            <v>4666</v>
          </cell>
          <cell r="M101">
            <v>11840239</v>
          </cell>
          <cell r="N101">
            <v>2537.56</v>
          </cell>
          <cell r="O101">
            <v>4659</v>
          </cell>
          <cell r="P101">
            <v>12063401</v>
          </cell>
          <cell r="Q101">
            <v>2589.27</v>
          </cell>
          <cell r="R101">
            <v>4582</v>
          </cell>
          <cell r="S101">
            <v>12063401</v>
          </cell>
          <cell r="T101">
            <v>2632.78</v>
          </cell>
          <cell r="U101">
            <v>4528</v>
          </cell>
          <cell r="V101">
            <v>12558345</v>
          </cell>
          <cell r="W101">
            <v>2773.49</v>
          </cell>
          <cell r="X101">
            <v>4571</v>
          </cell>
          <cell r="Y101">
            <v>12713223</v>
          </cell>
          <cell r="Z101">
            <v>2781.28</v>
          </cell>
          <cell r="AA101">
            <v>4678</v>
          </cell>
          <cell r="AB101">
            <v>13156954</v>
          </cell>
          <cell r="AC101">
            <v>2812.52</v>
          </cell>
          <cell r="AD101">
            <v>2789.1</v>
          </cell>
          <cell r="AE101">
            <v>2649.65</v>
          </cell>
          <cell r="AF101">
            <v>4885</v>
          </cell>
          <cell r="AG101">
            <v>13557815</v>
          </cell>
          <cell r="AH101">
            <v>2775.4</v>
          </cell>
        </row>
        <row r="102">
          <cell r="A102" t="str">
            <v>960</v>
          </cell>
          <cell r="B102" t="str">
            <v>Wayne Co.</v>
          </cell>
          <cell r="C102">
            <v>19356</v>
          </cell>
          <cell r="D102">
            <v>19247994</v>
          </cell>
          <cell r="E102">
            <v>994.42</v>
          </cell>
          <cell r="F102">
            <v>19493</v>
          </cell>
          <cell r="G102">
            <v>18887994</v>
          </cell>
          <cell r="H102">
            <v>968.96</v>
          </cell>
          <cell r="I102">
            <v>19412</v>
          </cell>
          <cell r="J102">
            <v>18997994</v>
          </cell>
          <cell r="K102">
            <v>978.67</v>
          </cell>
          <cell r="L102">
            <v>19529</v>
          </cell>
          <cell r="M102">
            <v>19397994</v>
          </cell>
          <cell r="N102">
            <v>993.29</v>
          </cell>
          <cell r="O102">
            <v>19477</v>
          </cell>
          <cell r="P102">
            <v>19017994</v>
          </cell>
          <cell r="Q102">
            <v>976.43</v>
          </cell>
          <cell r="R102">
            <v>19552</v>
          </cell>
          <cell r="S102">
            <v>19149728</v>
          </cell>
          <cell r="T102">
            <v>979.43</v>
          </cell>
          <cell r="U102">
            <v>19613</v>
          </cell>
          <cell r="V102">
            <v>19369728</v>
          </cell>
          <cell r="W102">
            <v>987.6</v>
          </cell>
          <cell r="X102">
            <v>19748</v>
          </cell>
          <cell r="Y102">
            <v>20306456</v>
          </cell>
          <cell r="Z102">
            <v>1028.28</v>
          </cell>
          <cell r="AA102">
            <v>19562</v>
          </cell>
          <cell r="AB102">
            <v>20157552</v>
          </cell>
          <cell r="AC102">
            <v>1030.44</v>
          </cell>
          <cell r="AD102">
            <v>1015.44</v>
          </cell>
          <cell r="AE102">
            <v>964.67</v>
          </cell>
          <cell r="AF102">
            <v>19658</v>
          </cell>
          <cell r="AG102">
            <v>19835579</v>
          </cell>
          <cell r="AH102">
            <v>1009.03</v>
          </cell>
        </row>
        <row r="103">
          <cell r="A103" t="str">
            <v>970</v>
          </cell>
          <cell r="B103" t="str">
            <v>Wilkes Co.</v>
          </cell>
          <cell r="C103">
            <v>9956</v>
          </cell>
          <cell r="D103">
            <v>11740593</v>
          </cell>
          <cell r="E103">
            <v>1179.25</v>
          </cell>
          <cell r="F103">
            <v>10086</v>
          </cell>
          <cell r="G103">
            <v>11178717</v>
          </cell>
          <cell r="H103">
            <v>1108.3399999999999</v>
          </cell>
          <cell r="I103">
            <v>10139</v>
          </cell>
          <cell r="J103">
            <v>11178717</v>
          </cell>
          <cell r="K103">
            <v>1102.55</v>
          </cell>
          <cell r="L103">
            <v>10129</v>
          </cell>
          <cell r="M103">
            <v>12174628</v>
          </cell>
          <cell r="N103">
            <v>1201.96</v>
          </cell>
          <cell r="O103">
            <v>10022</v>
          </cell>
          <cell r="P103">
            <v>10873988</v>
          </cell>
          <cell r="Q103">
            <v>1085.01</v>
          </cell>
          <cell r="R103">
            <v>10078</v>
          </cell>
          <cell r="S103">
            <v>11273988</v>
          </cell>
          <cell r="T103">
            <v>1118.67</v>
          </cell>
          <cell r="U103">
            <v>10090</v>
          </cell>
          <cell r="V103">
            <v>11386728</v>
          </cell>
          <cell r="W103">
            <v>1128.52</v>
          </cell>
          <cell r="X103">
            <v>9863</v>
          </cell>
          <cell r="Y103">
            <v>11778330</v>
          </cell>
          <cell r="Z103">
            <v>1194.19</v>
          </cell>
          <cell r="AA103">
            <v>9784</v>
          </cell>
          <cell r="AB103">
            <v>12786320</v>
          </cell>
          <cell r="AC103">
            <v>1306.8599999999999</v>
          </cell>
          <cell r="AD103">
            <v>1209.8599999999999</v>
          </cell>
          <cell r="AE103">
            <v>1149.3699999999999</v>
          </cell>
          <cell r="AF103">
            <v>9634</v>
          </cell>
          <cell r="AG103">
            <v>13286320</v>
          </cell>
          <cell r="AH103">
            <v>1379.11</v>
          </cell>
        </row>
        <row r="104">
          <cell r="A104" t="str">
            <v>980</v>
          </cell>
          <cell r="B104" t="str">
            <v>Wilson Co.</v>
          </cell>
          <cell r="C104">
            <v>13276</v>
          </cell>
          <cell r="D104">
            <v>16743425</v>
          </cell>
          <cell r="E104">
            <v>1261.18</v>
          </cell>
          <cell r="F104">
            <v>13298</v>
          </cell>
          <cell r="G104">
            <v>16295369</v>
          </cell>
          <cell r="H104">
            <v>1225.4000000000001</v>
          </cell>
          <cell r="I104">
            <v>13157</v>
          </cell>
          <cell r="J104">
            <v>16241122</v>
          </cell>
          <cell r="K104">
            <v>1234.4100000000001</v>
          </cell>
          <cell r="L104">
            <v>13148</v>
          </cell>
          <cell r="M104">
            <v>16338356</v>
          </cell>
          <cell r="N104">
            <v>1242.6500000000001</v>
          </cell>
          <cell r="O104">
            <v>13376</v>
          </cell>
          <cell r="P104">
            <v>17155274</v>
          </cell>
          <cell r="Q104">
            <v>1282.54</v>
          </cell>
          <cell r="R104">
            <v>13286</v>
          </cell>
          <cell r="S104">
            <v>18013038</v>
          </cell>
          <cell r="T104">
            <v>1355.79</v>
          </cell>
          <cell r="U104">
            <v>13680</v>
          </cell>
          <cell r="V104">
            <v>18823625</v>
          </cell>
          <cell r="W104">
            <v>1376</v>
          </cell>
          <cell r="X104">
            <v>13614</v>
          </cell>
          <cell r="Y104">
            <v>19482452</v>
          </cell>
          <cell r="Z104">
            <v>1431.06</v>
          </cell>
          <cell r="AA104">
            <v>13595</v>
          </cell>
          <cell r="AB104">
            <v>20456543</v>
          </cell>
          <cell r="AC104">
            <v>1504.71</v>
          </cell>
          <cell r="AD104">
            <v>1437.26</v>
          </cell>
          <cell r="AE104">
            <v>1365.4</v>
          </cell>
          <cell r="AF104">
            <v>13359</v>
          </cell>
          <cell r="AG104">
            <v>21070240</v>
          </cell>
          <cell r="AH104">
            <v>1577.23</v>
          </cell>
        </row>
        <row r="105">
          <cell r="A105" t="str">
            <v>990</v>
          </cell>
          <cell r="B105" t="str">
            <v>Yadkin Co.</v>
          </cell>
          <cell r="C105">
            <v>5977</v>
          </cell>
          <cell r="D105">
            <v>6487000</v>
          </cell>
          <cell r="E105">
            <v>1085.33</v>
          </cell>
          <cell r="F105">
            <v>5882</v>
          </cell>
          <cell r="G105">
            <v>6487000</v>
          </cell>
          <cell r="H105">
            <v>1102.8599999999999</v>
          </cell>
          <cell r="I105">
            <v>5854</v>
          </cell>
          <cell r="J105">
            <v>6174975</v>
          </cell>
          <cell r="K105">
            <v>1054.83</v>
          </cell>
          <cell r="L105">
            <v>5739</v>
          </cell>
          <cell r="M105">
            <v>6174975</v>
          </cell>
          <cell r="N105">
            <v>1075.97</v>
          </cell>
          <cell r="O105">
            <v>5623</v>
          </cell>
          <cell r="P105">
            <v>5800431</v>
          </cell>
          <cell r="Q105">
            <v>1031.55</v>
          </cell>
          <cell r="R105">
            <v>5484</v>
          </cell>
          <cell r="S105">
            <v>5982160</v>
          </cell>
          <cell r="T105">
            <v>1090.8399999999999</v>
          </cell>
          <cell r="U105">
            <v>5430</v>
          </cell>
          <cell r="V105">
            <v>6040725</v>
          </cell>
          <cell r="W105">
            <v>1112.47</v>
          </cell>
          <cell r="X105">
            <v>5398</v>
          </cell>
          <cell r="Y105">
            <v>6186725</v>
          </cell>
          <cell r="Z105">
            <v>1146.1099999999999</v>
          </cell>
          <cell r="AA105">
            <v>5297</v>
          </cell>
          <cell r="AB105">
            <v>6356987</v>
          </cell>
          <cell r="AC105">
            <v>1200.1099999999999</v>
          </cell>
          <cell r="AD105">
            <v>1152.9000000000001</v>
          </cell>
          <cell r="AE105">
            <v>1095.26</v>
          </cell>
          <cell r="AF105">
            <v>5257</v>
          </cell>
          <cell r="AG105">
            <v>6697987</v>
          </cell>
          <cell r="AH105">
            <v>1274.1099999999999</v>
          </cell>
        </row>
        <row r="106">
          <cell r="A106" t="str">
            <v>995</v>
          </cell>
          <cell r="B106" t="str">
            <v>Yancey Co.</v>
          </cell>
          <cell r="C106">
            <v>2451</v>
          </cell>
          <cell r="D106">
            <v>3140000</v>
          </cell>
          <cell r="E106">
            <v>1281.1099999999999</v>
          </cell>
          <cell r="F106">
            <v>2420</v>
          </cell>
          <cell r="G106">
            <v>3000000</v>
          </cell>
          <cell r="H106">
            <v>1239.67</v>
          </cell>
          <cell r="I106">
            <v>2373</v>
          </cell>
          <cell r="J106">
            <v>3034431</v>
          </cell>
          <cell r="K106">
            <v>1278.73</v>
          </cell>
          <cell r="L106">
            <v>2367</v>
          </cell>
          <cell r="M106">
            <v>3067858</v>
          </cell>
          <cell r="N106">
            <v>1296.0999999999999</v>
          </cell>
          <cell r="O106">
            <v>2289</v>
          </cell>
          <cell r="P106">
            <v>2907733.96</v>
          </cell>
          <cell r="Q106">
            <v>1270.31</v>
          </cell>
          <cell r="R106">
            <v>2313</v>
          </cell>
          <cell r="S106">
            <v>2907734</v>
          </cell>
          <cell r="T106">
            <v>1257.1300000000001</v>
          </cell>
          <cell r="U106">
            <v>2238</v>
          </cell>
          <cell r="V106">
            <v>3098972</v>
          </cell>
          <cell r="W106">
            <v>1384.71</v>
          </cell>
          <cell r="X106">
            <v>2216</v>
          </cell>
          <cell r="Y106">
            <v>3048363</v>
          </cell>
          <cell r="Z106">
            <v>1375.62</v>
          </cell>
          <cell r="AA106">
            <v>2188</v>
          </cell>
          <cell r="AB106">
            <v>2995074</v>
          </cell>
          <cell r="AC106">
            <v>1368.86</v>
          </cell>
          <cell r="AD106">
            <v>1376.4</v>
          </cell>
          <cell r="AE106">
            <v>1307.58</v>
          </cell>
          <cell r="AF106">
            <v>2204</v>
          </cell>
          <cell r="AG106">
            <v>3010413</v>
          </cell>
          <cell r="AH106">
            <v>1365.89</v>
          </cell>
        </row>
        <row r="108">
          <cell r="C108">
            <v>1464914</v>
          </cell>
          <cell r="D108">
            <v>2501390866</v>
          </cell>
          <cell r="E108">
            <v>1707.53</v>
          </cell>
          <cell r="F108">
            <v>1475668</v>
          </cell>
          <cell r="G108">
            <v>2508532693</v>
          </cell>
          <cell r="H108">
            <v>1699.93</v>
          </cell>
          <cell r="I108">
            <v>1480991</v>
          </cell>
          <cell r="J108">
            <v>2538613480</v>
          </cell>
          <cell r="K108">
            <v>1714.13</v>
          </cell>
          <cell r="L108">
            <v>1492793</v>
          </cell>
          <cell r="M108">
            <v>2583999359</v>
          </cell>
          <cell r="N108">
            <v>1730.98</v>
          </cell>
          <cell r="O108">
            <v>1509985</v>
          </cell>
          <cell r="P108">
            <v>2634445464.96</v>
          </cell>
          <cell r="Q108">
            <v>1744.68</v>
          </cell>
          <cell r="R108">
            <v>1520305</v>
          </cell>
          <cell r="S108">
            <v>2718145099</v>
          </cell>
          <cell r="T108">
            <v>1787.89</v>
          </cell>
          <cell r="U108">
            <v>1537643</v>
          </cell>
          <cell r="V108">
            <v>2845909123</v>
          </cell>
          <cell r="W108">
            <v>1850.83</v>
          </cell>
          <cell r="X108">
            <v>1543518</v>
          </cell>
          <cell r="Y108">
            <v>2955901553</v>
          </cell>
          <cell r="Z108">
            <v>1915.04</v>
          </cell>
          <cell r="AA108">
            <v>1552638</v>
          </cell>
          <cell r="AB108">
            <v>3064049856.1700001</v>
          </cell>
          <cell r="AC108">
            <v>1973.45</v>
          </cell>
          <cell r="AD108">
            <v>1913.11</v>
          </cell>
          <cell r="AE108">
            <v>1817.45</v>
          </cell>
          <cell r="AF108">
            <v>1556141</v>
          </cell>
          <cell r="AG108">
            <v>3210520066</v>
          </cell>
          <cell r="AH108">
            <v>2063.13</v>
          </cell>
        </row>
      </sheetData>
      <sheetData sheetId="5">
        <row r="1">
          <cell r="A1" t="str">
            <v>FY 2021-22 Planning Allotment</v>
          </cell>
          <cell r="F1" t="str">
            <v>Low Wealth Supplemental Funding</v>
          </cell>
          <cell r="L1" t="str">
            <v>Worksheet E</v>
          </cell>
        </row>
        <row r="2">
          <cell r="F2" t="str">
            <v>PRC 031, CAT 039</v>
          </cell>
          <cell r="L2" t="str">
            <v>State Avg Effective Tax Rate</v>
          </cell>
        </row>
        <row r="3">
          <cell r="H3" t="str">
            <v>V</v>
          </cell>
          <cell r="J3" t="str">
            <v>Ñ</v>
          </cell>
          <cell r="K3" t="str">
            <v>V</v>
          </cell>
          <cell r="L3" t="str">
            <v>V</v>
          </cell>
          <cell r="N3" t="str">
            <v>Change Yr and data</v>
          </cell>
        </row>
        <row r="5">
          <cell r="C5" t="str">
            <v>P</v>
          </cell>
          <cell r="D5" t="str">
            <v>P</v>
          </cell>
          <cell r="E5" t="str">
            <v>P</v>
          </cell>
          <cell r="G5" t="str">
            <v>P</v>
          </cell>
          <cell r="H5" t="str">
            <v>(a)</v>
          </cell>
          <cell r="J5" t="str">
            <v>(b)</v>
          </cell>
          <cell r="K5" t="str">
            <v>= (a) x (b)</v>
          </cell>
        </row>
        <row r="6">
          <cell r="C6" t="str">
            <v xml:space="preserve">Real Estate Assessment </v>
          </cell>
          <cell r="G6" t="str">
            <v>Year of</v>
          </cell>
          <cell r="H6" t="str">
            <v>Weighted</v>
          </cell>
          <cell r="J6" t="str">
            <v>Property</v>
          </cell>
          <cell r="K6" t="str">
            <v>Effective</v>
          </cell>
          <cell r="L6" t="str">
            <v xml:space="preserve">% of </v>
          </cell>
          <cell r="N6" t="str">
            <v>Eligible for 2020-21 Low Wealth Funding</v>
          </cell>
        </row>
        <row r="7">
          <cell r="C7" t="str">
            <v xml:space="preserve">Sales Ratio </v>
          </cell>
          <cell r="G7" t="str">
            <v>latest</v>
          </cell>
          <cell r="H7" t="str">
            <v>Sales</v>
          </cell>
          <cell r="J7" t="str">
            <v>Tax Rates</v>
          </cell>
          <cell r="K7" t="str">
            <v>County</v>
          </cell>
          <cell r="L7" t="str">
            <v>State Avg</v>
          </cell>
        </row>
        <row r="8">
          <cell r="G8" t="str">
            <v>revaluation</v>
          </cell>
          <cell r="H8" t="str">
            <v>Assessment</v>
          </cell>
          <cell r="K8" t="str">
            <v>Tax Rates</v>
          </cell>
          <cell r="L8" t="str">
            <v>Effective</v>
          </cell>
        </row>
        <row r="9">
          <cell r="A9" t="str">
            <v>LEA#</v>
          </cell>
          <cell r="B9" t="str">
            <v>LEA Name</v>
          </cell>
          <cell r="C9">
            <v>2017</v>
          </cell>
          <cell r="D9">
            <v>2018</v>
          </cell>
          <cell r="E9">
            <v>2019</v>
          </cell>
          <cell r="H9" t="str">
            <v>Ratio</v>
          </cell>
          <cell r="J9" t="str">
            <v>2019-20</v>
          </cell>
          <cell r="L9" t="str">
            <v>Tax Rate</v>
          </cell>
        </row>
        <row r="10">
          <cell r="C10" t="str">
            <v>(Note 1)</v>
          </cell>
          <cell r="G10" t="str">
            <v>(Note 2)</v>
          </cell>
          <cell r="H10" t="str">
            <v>(Note 3)</v>
          </cell>
          <cell r="J10" t="str">
            <v>(Note 2)</v>
          </cell>
          <cell r="K10" t="str">
            <v>(Note 4)</v>
          </cell>
          <cell r="N10" t="str">
            <v/>
          </cell>
        </row>
        <row r="11">
          <cell r="A11" t="str">
            <v>010</v>
          </cell>
          <cell r="B11" t="str">
            <v>Alamance County</v>
          </cell>
          <cell r="C11">
            <v>0.99659999999999993</v>
          </cell>
          <cell r="D11">
            <v>0.96503639514731365</v>
          </cell>
          <cell r="E11">
            <v>0.91730937499999998</v>
          </cell>
          <cell r="G11">
            <v>2017</v>
          </cell>
          <cell r="H11">
            <v>0.94640000000000002</v>
          </cell>
          <cell r="J11">
            <v>0.67</v>
          </cell>
          <cell r="K11">
            <v>0.63400000000000001</v>
          </cell>
          <cell r="L11">
            <v>0.97240000000000004</v>
          </cell>
        </row>
        <row r="12">
          <cell r="A12" t="str">
            <v>020</v>
          </cell>
          <cell r="B12" t="str">
            <v>Alexander County</v>
          </cell>
          <cell r="C12">
            <v>0.95340000000000003</v>
          </cell>
          <cell r="D12">
            <v>0.93523433956916113</v>
          </cell>
          <cell r="E12">
            <v>0.85978596059113299</v>
          </cell>
          <cell r="G12">
            <v>2015</v>
          </cell>
          <cell r="H12">
            <v>0.90049999999999997</v>
          </cell>
          <cell r="J12">
            <v>0.79</v>
          </cell>
          <cell r="K12">
            <v>0.71099999999999997</v>
          </cell>
          <cell r="L12">
            <v>1.0905</v>
          </cell>
        </row>
        <row r="13">
          <cell r="A13" t="str">
            <v>030</v>
          </cell>
          <cell r="B13" t="str">
            <v>Alleghany County</v>
          </cell>
          <cell r="C13">
            <v>1.0771999999999999</v>
          </cell>
          <cell r="D13">
            <v>1.0241666666666667</v>
          </cell>
          <cell r="E13">
            <v>0.99792638672887501</v>
          </cell>
          <cell r="G13">
            <v>2015</v>
          </cell>
          <cell r="H13">
            <v>1.0199</v>
          </cell>
          <cell r="J13">
            <v>0.59699999999999998</v>
          </cell>
          <cell r="K13">
            <v>0.60899999999999999</v>
          </cell>
          <cell r="L13">
            <v>0.93400000000000005</v>
          </cell>
          <cell r="N13" t="str">
            <v>Not</v>
          </cell>
        </row>
        <row r="14">
          <cell r="A14" t="str">
            <v>040</v>
          </cell>
          <cell r="B14" t="str">
            <v>Anson County</v>
          </cell>
          <cell r="C14">
            <v>0.95680000000000009</v>
          </cell>
          <cell r="D14">
            <v>1.0024390243902439</v>
          </cell>
          <cell r="E14">
            <v>0.96738153594771248</v>
          </cell>
          <cell r="G14">
            <v>2018</v>
          </cell>
          <cell r="H14">
            <v>0.97909999999999997</v>
          </cell>
          <cell r="J14">
            <v>0.77700000000000002</v>
          </cell>
          <cell r="K14">
            <v>0.76100000000000001</v>
          </cell>
          <cell r="L14">
            <v>1.1672</v>
          </cell>
        </row>
        <row r="15">
          <cell r="A15" t="str">
            <v>050</v>
          </cell>
          <cell r="B15" t="str">
            <v>Ashe County</v>
          </cell>
          <cell r="C15">
            <v>1.032</v>
          </cell>
          <cell r="D15">
            <v>1.0044367816091953</v>
          </cell>
          <cell r="E15">
            <v>0.99156774916013446</v>
          </cell>
          <cell r="G15">
            <v>2019</v>
          </cell>
          <cell r="H15">
            <v>0.99156774916013446</v>
          </cell>
          <cell r="J15">
            <v>0.443</v>
          </cell>
          <cell r="K15">
            <v>0.439</v>
          </cell>
          <cell r="L15">
            <v>0.67330000000000001</v>
          </cell>
          <cell r="N15" t="str">
            <v>Not</v>
          </cell>
        </row>
        <row r="16">
          <cell r="A16" t="str">
            <v>060</v>
          </cell>
          <cell r="B16" t="str">
            <v>Avery County</v>
          </cell>
          <cell r="C16">
            <v>0.8992</v>
          </cell>
          <cell r="D16">
            <v>0.98343137254901958</v>
          </cell>
          <cell r="E16">
            <v>0.90491128589720138</v>
          </cell>
          <cell r="G16">
            <v>2018</v>
          </cell>
          <cell r="H16">
            <v>0.93110000000000004</v>
          </cell>
          <cell r="J16">
            <v>0.55000000000000004</v>
          </cell>
          <cell r="K16">
            <v>0.51200000000000001</v>
          </cell>
          <cell r="L16">
            <v>0.7853</v>
          </cell>
          <cell r="N16" t="str">
            <v>Not</v>
          </cell>
        </row>
        <row r="17">
          <cell r="A17" t="str">
            <v>070</v>
          </cell>
          <cell r="B17" t="str">
            <v>Beaufort County</v>
          </cell>
          <cell r="C17">
            <v>1.0504</v>
          </cell>
          <cell r="D17">
            <v>1.0060058528428093</v>
          </cell>
          <cell r="E17">
            <v>0.9870630487175075</v>
          </cell>
          <cell r="G17">
            <v>2018</v>
          </cell>
          <cell r="H17">
            <v>0.99339999999999995</v>
          </cell>
          <cell r="J17">
            <v>0.63500000000000001</v>
          </cell>
          <cell r="K17">
            <v>0.63100000000000001</v>
          </cell>
          <cell r="L17">
            <v>0.96779999999999999</v>
          </cell>
        </row>
        <row r="18">
          <cell r="A18" t="str">
            <v>080</v>
          </cell>
          <cell r="B18" t="str">
            <v>Bertie County</v>
          </cell>
          <cell r="C18">
            <v>0.96950000000000003</v>
          </cell>
          <cell r="D18">
            <v>0.97426530612244899</v>
          </cell>
          <cell r="E18">
            <v>0.92619858156028367</v>
          </cell>
          <cell r="G18">
            <v>2012</v>
          </cell>
          <cell r="H18">
            <v>0.94940000000000002</v>
          </cell>
          <cell r="J18">
            <v>0.86499999999999999</v>
          </cell>
          <cell r="K18">
            <v>0.82099999999999995</v>
          </cell>
          <cell r="L18">
            <v>1.2592000000000001</v>
          </cell>
        </row>
        <row r="19">
          <cell r="A19" t="str">
            <v>090</v>
          </cell>
          <cell r="B19" t="str">
            <v>Bladen County</v>
          </cell>
          <cell r="C19">
            <v>1.0009000000000001</v>
          </cell>
          <cell r="D19">
            <v>0.92511111111111111</v>
          </cell>
          <cell r="E19">
            <v>0.90024856896416527</v>
          </cell>
          <cell r="G19">
            <v>2015</v>
          </cell>
          <cell r="H19">
            <v>0.92530000000000001</v>
          </cell>
          <cell r="J19">
            <v>0.82</v>
          </cell>
          <cell r="K19">
            <v>0.75900000000000001</v>
          </cell>
          <cell r="L19">
            <v>1.1640999999999999</v>
          </cell>
        </row>
        <row r="20">
          <cell r="A20" t="str">
            <v>100</v>
          </cell>
          <cell r="B20" t="str">
            <v>Brunswick County</v>
          </cell>
          <cell r="C20">
            <v>0.95599999999999996</v>
          </cell>
          <cell r="D20">
            <v>0.8911155850961141</v>
          </cell>
          <cell r="E20">
            <v>0.98805409141968381</v>
          </cell>
          <cell r="G20">
            <v>2019</v>
          </cell>
          <cell r="H20">
            <v>0.98805409141968381</v>
          </cell>
          <cell r="J20">
            <v>0.48499999999999999</v>
          </cell>
          <cell r="K20">
            <v>0.47899999999999998</v>
          </cell>
          <cell r="L20">
            <v>0.73470000000000002</v>
          </cell>
          <cell r="N20" t="str">
            <v>Not</v>
          </cell>
        </row>
        <row r="21">
          <cell r="A21" t="str">
            <v>110</v>
          </cell>
          <cell r="B21" t="str">
            <v>Buncombe County</v>
          </cell>
          <cell r="C21">
            <v>0.98730000000000007</v>
          </cell>
          <cell r="D21">
            <v>0.91665968498659511</v>
          </cell>
          <cell r="E21">
            <v>0.86250000000000004</v>
          </cell>
          <cell r="G21">
            <v>2017</v>
          </cell>
          <cell r="H21">
            <v>0.90139999999999998</v>
          </cell>
          <cell r="J21">
            <v>0.52900000000000003</v>
          </cell>
          <cell r="K21">
            <v>0.47699999999999998</v>
          </cell>
          <cell r="L21">
            <v>0.73160000000000003</v>
          </cell>
          <cell r="N21" t="str">
            <v>Not</v>
          </cell>
        </row>
        <row r="22">
          <cell r="A22" t="str">
            <v>120</v>
          </cell>
          <cell r="B22" t="str">
            <v>Burke County</v>
          </cell>
          <cell r="C22">
            <v>0.94159999999999999</v>
          </cell>
          <cell r="D22">
            <v>0.95099230769230769</v>
          </cell>
          <cell r="E22">
            <v>0.99273529411764694</v>
          </cell>
          <cell r="G22">
            <v>2019</v>
          </cell>
          <cell r="H22">
            <v>0.99273529411764694</v>
          </cell>
          <cell r="J22">
            <v>0.69499999999999995</v>
          </cell>
          <cell r="K22">
            <v>0.69</v>
          </cell>
          <cell r="L22">
            <v>1.0583</v>
          </cell>
        </row>
        <row r="23">
          <cell r="A23" t="str">
            <v>130</v>
          </cell>
          <cell r="B23" t="str">
            <v>Cabarrus County</v>
          </cell>
          <cell r="C23">
            <v>0.95330000000000004</v>
          </cell>
          <cell r="D23">
            <v>0.90381766381766382</v>
          </cell>
          <cell r="E23">
            <v>0.84842553191489367</v>
          </cell>
          <cell r="G23">
            <v>2016</v>
          </cell>
          <cell r="H23">
            <v>0.88439999999999996</v>
          </cell>
          <cell r="J23">
            <v>0.74</v>
          </cell>
          <cell r="K23">
            <v>0.65400000000000003</v>
          </cell>
          <cell r="L23">
            <v>1.0031000000000001</v>
          </cell>
          <cell r="N23" t="str">
            <v>Not</v>
          </cell>
        </row>
        <row r="24">
          <cell r="A24" t="str">
            <v>140</v>
          </cell>
          <cell r="B24" t="str">
            <v>Caldwell County</v>
          </cell>
          <cell r="C24">
            <v>0.96790000000000009</v>
          </cell>
          <cell r="D24">
            <v>0.92449035812672176</v>
          </cell>
          <cell r="E24">
            <v>0.89473684210526316</v>
          </cell>
          <cell r="G24">
            <v>2013</v>
          </cell>
          <cell r="H24">
            <v>0.91679999999999995</v>
          </cell>
          <cell r="J24">
            <v>0.63</v>
          </cell>
          <cell r="K24">
            <v>0.57799999999999996</v>
          </cell>
          <cell r="L24">
            <v>0.88649999999999995</v>
          </cell>
        </row>
        <row r="25">
          <cell r="A25" t="str">
            <v>150</v>
          </cell>
          <cell r="B25" t="str">
            <v>Camden County</v>
          </cell>
          <cell r="C25">
            <v>0.97840000000000005</v>
          </cell>
          <cell r="D25">
            <v>0.95123869964005858</v>
          </cell>
          <cell r="E25">
            <v>0.87552799999999986</v>
          </cell>
          <cell r="G25">
            <v>2015</v>
          </cell>
          <cell r="H25">
            <v>0.91790000000000005</v>
          </cell>
          <cell r="J25">
            <v>0.74</v>
          </cell>
          <cell r="K25">
            <v>0.67900000000000005</v>
          </cell>
          <cell r="L25">
            <v>1.0414000000000001</v>
          </cell>
        </row>
        <row r="26">
          <cell r="A26" t="str">
            <v>160</v>
          </cell>
          <cell r="B26" t="str">
            <v>Carteret County</v>
          </cell>
          <cell r="C26">
            <v>0.98519999999999996</v>
          </cell>
          <cell r="D26">
            <v>0.93709473684210531</v>
          </cell>
          <cell r="E26">
            <v>0.90881602220548929</v>
          </cell>
          <cell r="G26">
            <v>2015</v>
          </cell>
          <cell r="H26">
            <v>0.93100000000000005</v>
          </cell>
          <cell r="J26">
            <v>0.31</v>
          </cell>
          <cell r="K26">
            <v>0.28899999999999998</v>
          </cell>
          <cell r="L26">
            <v>0.44330000000000003</v>
          </cell>
          <cell r="N26" t="str">
            <v>Not</v>
          </cell>
        </row>
        <row r="27">
          <cell r="A27" t="str">
            <v>170</v>
          </cell>
          <cell r="B27" t="str">
            <v>Caswell County</v>
          </cell>
          <cell r="C27">
            <v>0.99340000000000006</v>
          </cell>
          <cell r="D27">
            <v>0.99301234567901231</v>
          </cell>
          <cell r="E27">
            <v>0.99719705882352938</v>
          </cell>
          <cell r="G27">
            <v>2016</v>
          </cell>
          <cell r="H27">
            <v>0.99519999999999997</v>
          </cell>
          <cell r="J27">
            <v>0.73499999999999999</v>
          </cell>
          <cell r="K27">
            <v>0.73099999999999998</v>
          </cell>
          <cell r="L27">
            <v>1.1212</v>
          </cell>
        </row>
        <row r="28">
          <cell r="A28" t="str">
            <v>180</v>
          </cell>
          <cell r="B28" t="str">
            <v>Catawba County</v>
          </cell>
          <cell r="C28">
            <v>0.95760000000000001</v>
          </cell>
          <cell r="D28">
            <v>0.92465753424657537</v>
          </cell>
          <cell r="E28">
            <v>0.98062271062271056</v>
          </cell>
          <cell r="G28">
            <v>2019</v>
          </cell>
          <cell r="H28">
            <v>0.98062271062271056</v>
          </cell>
          <cell r="J28">
            <v>0.57499999999999996</v>
          </cell>
          <cell r="K28">
            <v>0.56399999999999995</v>
          </cell>
          <cell r="L28">
            <v>0.86499999999999999</v>
          </cell>
          <cell r="N28" t="str">
            <v>Not</v>
          </cell>
        </row>
        <row r="29">
          <cell r="A29" t="str">
            <v>190</v>
          </cell>
          <cell r="B29" t="str">
            <v>Chatham County</v>
          </cell>
          <cell r="C29">
            <v>0.99170000000000003</v>
          </cell>
          <cell r="D29">
            <v>0.96895960832313355</v>
          </cell>
          <cell r="E29">
            <v>0.94004918032786888</v>
          </cell>
          <cell r="G29">
            <v>2017</v>
          </cell>
          <cell r="H29">
            <v>0.95830000000000004</v>
          </cell>
          <cell r="J29">
            <v>0.67</v>
          </cell>
          <cell r="K29">
            <v>0.64200000000000002</v>
          </cell>
          <cell r="L29">
            <v>0.98470000000000002</v>
          </cell>
          <cell r="N29" t="str">
            <v>Not</v>
          </cell>
        </row>
        <row r="30">
          <cell r="A30" t="str">
            <v>200</v>
          </cell>
          <cell r="B30" t="str">
            <v>Cherokee County</v>
          </cell>
          <cell r="C30">
            <v>0.95269999999999999</v>
          </cell>
          <cell r="D30">
            <v>0.90036231884057971</v>
          </cell>
          <cell r="E30">
            <v>0.86856011040686976</v>
          </cell>
          <cell r="G30">
            <v>2012</v>
          </cell>
          <cell r="H30">
            <v>0.89319999999999999</v>
          </cell>
          <cell r="J30">
            <v>0.52</v>
          </cell>
          <cell r="K30">
            <v>0.46400000000000002</v>
          </cell>
          <cell r="L30">
            <v>0.7117</v>
          </cell>
        </row>
        <row r="31">
          <cell r="A31" t="str">
            <v>210</v>
          </cell>
          <cell r="B31" t="str">
            <v>Chowan County</v>
          </cell>
          <cell r="C31">
            <v>0.98860000000000003</v>
          </cell>
          <cell r="D31">
            <v>0.9911428571428571</v>
          </cell>
          <cell r="E31">
            <v>0.94293563579277861</v>
          </cell>
          <cell r="G31">
            <v>2014</v>
          </cell>
          <cell r="H31">
            <v>0.96660000000000001</v>
          </cell>
          <cell r="J31">
            <v>0.755</v>
          </cell>
          <cell r="K31">
            <v>0.73</v>
          </cell>
          <cell r="L31">
            <v>1.1195999999999999</v>
          </cell>
        </row>
        <row r="32">
          <cell r="A32" t="str">
            <v>220</v>
          </cell>
          <cell r="B32" t="str">
            <v>Clay County</v>
          </cell>
          <cell r="C32">
            <v>1.2558</v>
          </cell>
          <cell r="D32">
            <v>1.0263829787234042</v>
          </cell>
          <cell r="E32">
            <v>1.0025477707006369</v>
          </cell>
          <cell r="G32">
            <v>2018</v>
          </cell>
          <cell r="H32">
            <v>1.0105</v>
          </cell>
          <cell r="J32">
            <v>0.43</v>
          </cell>
          <cell r="K32">
            <v>0.435</v>
          </cell>
          <cell r="L32">
            <v>0.66720000000000002</v>
          </cell>
          <cell r="N32" t="str">
            <v>Not</v>
          </cell>
        </row>
        <row r="33">
          <cell r="A33" t="str">
            <v>230</v>
          </cell>
          <cell r="B33" t="str">
            <v>Cleveland County</v>
          </cell>
          <cell r="C33">
            <v>0.96279999999999999</v>
          </cell>
          <cell r="D33">
            <v>0.94337386554621849</v>
          </cell>
          <cell r="E33">
            <v>0.91214408163265315</v>
          </cell>
          <cell r="G33">
            <v>2016</v>
          </cell>
          <cell r="H33">
            <v>0.93100000000000005</v>
          </cell>
          <cell r="J33">
            <v>0.72</v>
          </cell>
          <cell r="K33">
            <v>0.67</v>
          </cell>
          <cell r="L33">
            <v>1.0276000000000001</v>
          </cell>
        </row>
        <row r="34">
          <cell r="A34" t="str">
            <v>240</v>
          </cell>
          <cell r="B34" t="str">
            <v>Columbus County</v>
          </cell>
          <cell r="C34">
            <v>0.96290000000000009</v>
          </cell>
          <cell r="D34">
            <v>0.87876923076923075</v>
          </cell>
          <cell r="E34">
            <v>0.93862215909090918</v>
          </cell>
          <cell r="G34">
            <v>2013</v>
          </cell>
          <cell r="H34">
            <v>0.92269999999999996</v>
          </cell>
          <cell r="J34">
            <v>0.80500000000000005</v>
          </cell>
          <cell r="K34">
            <v>0.74299999999999999</v>
          </cell>
          <cell r="L34">
            <v>1.1395999999999999</v>
          </cell>
        </row>
        <row r="35">
          <cell r="A35" t="str">
            <v>250</v>
          </cell>
          <cell r="B35" t="str">
            <v>Craven County</v>
          </cell>
          <cell r="C35">
            <v>0.99</v>
          </cell>
          <cell r="D35">
            <v>0.97460545969104984</v>
          </cell>
          <cell r="E35">
            <v>0.95033333333333336</v>
          </cell>
          <cell r="G35">
            <v>2016</v>
          </cell>
          <cell r="H35">
            <v>0.96499999999999997</v>
          </cell>
          <cell r="J35">
            <v>0.5494</v>
          </cell>
          <cell r="K35">
            <v>0.53</v>
          </cell>
          <cell r="L35">
            <v>0.81289999999999996</v>
          </cell>
        </row>
        <row r="36">
          <cell r="A36" t="str">
            <v>260</v>
          </cell>
          <cell r="B36" t="str">
            <v>Cumberland County</v>
          </cell>
          <cell r="C36">
            <v>0.99540000000000006</v>
          </cell>
          <cell r="D36">
            <v>0.98867924528301887</v>
          </cell>
          <cell r="E36">
            <v>0.95992217898832688</v>
          </cell>
          <cell r="G36">
            <v>2017</v>
          </cell>
          <cell r="H36">
            <v>0.97540000000000004</v>
          </cell>
          <cell r="J36">
            <v>0.79900000000000004</v>
          </cell>
          <cell r="K36">
            <v>0.77900000000000003</v>
          </cell>
          <cell r="L36">
            <v>1.1948000000000001</v>
          </cell>
        </row>
        <row r="37">
          <cell r="A37" t="str">
            <v>270</v>
          </cell>
          <cell r="B37" t="str">
            <v>Currituck County</v>
          </cell>
          <cell r="C37">
            <v>0.91500000000000004</v>
          </cell>
          <cell r="D37">
            <v>0.91095974091177423</v>
          </cell>
          <cell r="E37">
            <v>0.85534236592804513</v>
          </cell>
          <cell r="G37">
            <v>2013</v>
          </cell>
          <cell r="H37">
            <v>0.88380000000000003</v>
          </cell>
          <cell r="J37">
            <v>0.48</v>
          </cell>
          <cell r="K37">
            <v>0.42399999999999999</v>
          </cell>
          <cell r="L37">
            <v>0.65029999999999999</v>
          </cell>
          <cell r="N37" t="str">
            <v>Not</v>
          </cell>
        </row>
        <row r="38">
          <cell r="A38" t="str">
            <v>280</v>
          </cell>
          <cell r="B38" t="str">
            <v>Dare County</v>
          </cell>
          <cell r="C38">
            <v>0.90269999999999995</v>
          </cell>
          <cell r="D38">
            <v>0.88925133689839564</v>
          </cell>
          <cell r="E38">
            <v>0.83485714285714285</v>
          </cell>
          <cell r="G38">
            <v>2013</v>
          </cell>
          <cell r="H38">
            <v>0.86429999999999996</v>
          </cell>
          <cell r="J38">
            <v>0.47</v>
          </cell>
          <cell r="K38">
            <v>0.40600000000000003</v>
          </cell>
          <cell r="L38">
            <v>0.62270000000000003</v>
          </cell>
          <cell r="N38" t="str">
            <v>Not</v>
          </cell>
        </row>
        <row r="39">
          <cell r="A39" t="str">
            <v>290</v>
          </cell>
          <cell r="B39" t="str">
            <v>Davidson County</v>
          </cell>
          <cell r="C39">
            <v>0.97770000000000001</v>
          </cell>
          <cell r="D39">
            <v>0.98081632653061224</v>
          </cell>
          <cell r="E39">
            <v>0.94801250311687379</v>
          </cell>
          <cell r="G39">
            <v>2015</v>
          </cell>
          <cell r="H39">
            <v>0.96389999999999998</v>
          </cell>
          <cell r="J39">
            <v>0.54</v>
          </cell>
          <cell r="K39">
            <v>0.52100000000000002</v>
          </cell>
          <cell r="L39">
            <v>0.79910000000000003</v>
          </cell>
        </row>
        <row r="40">
          <cell r="A40" t="str">
            <v>300</v>
          </cell>
          <cell r="B40" t="str">
            <v>Davie County</v>
          </cell>
          <cell r="C40">
            <v>0.98280000000000001</v>
          </cell>
          <cell r="D40">
            <v>0.9698181818181818</v>
          </cell>
          <cell r="E40">
            <v>0.93050106609808092</v>
          </cell>
          <cell r="G40">
            <v>2017</v>
          </cell>
          <cell r="H40">
            <v>0.95230000000000004</v>
          </cell>
          <cell r="J40">
            <v>0.73799999999999999</v>
          </cell>
          <cell r="K40">
            <v>0.70299999999999996</v>
          </cell>
          <cell r="L40">
            <v>1.0782</v>
          </cell>
        </row>
        <row r="41">
          <cell r="A41" t="str">
            <v>310</v>
          </cell>
          <cell r="B41" t="str">
            <v>Duplin County</v>
          </cell>
          <cell r="C41">
            <v>0.97499999999999998</v>
          </cell>
          <cell r="D41">
            <v>0.96091194968553462</v>
          </cell>
          <cell r="E41">
            <v>0.93076923076923079</v>
          </cell>
          <cell r="G41">
            <v>2017</v>
          </cell>
          <cell r="H41">
            <v>0.94820000000000004</v>
          </cell>
          <cell r="J41">
            <v>0.73499999999999999</v>
          </cell>
          <cell r="K41">
            <v>0.69699999999999995</v>
          </cell>
          <cell r="L41">
            <v>1.069</v>
          </cell>
        </row>
        <row r="42">
          <cell r="A42" t="str">
            <v>320</v>
          </cell>
          <cell r="B42" t="str">
            <v>Durham County</v>
          </cell>
          <cell r="C42">
            <v>0.93340000000000001</v>
          </cell>
          <cell r="D42">
            <v>0.89033083333333318</v>
          </cell>
          <cell r="E42">
            <v>0.97006854838709666</v>
          </cell>
          <cell r="G42">
            <v>2019</v>
          </cell>
          <cell r="H42">
            <v>0.97006854838709666</v>
          </cell>
          <cell r="J42">
            <v>0.71220000000000006</v>
          </cell>
          <cell r="K42">
            <v>0.69099999999999995</v>
          </cell>
          <cell r="L42">
            <v>1.0598000000000001</v>
          </cell>
          <cell r="N42" t="str">
            <v>Not</v>
          </cell>
        </row>
        <row r="43">
          <cell r="A43" t="str">
            <v>330</v>
          </cell>
          <cell r="B43" t="str">
            <v>Edgecombe County</v>
          </cell>
          <cell r="C43">
            <v>1</v>
          </cell>
          <cell r="D43">
            <v>1.0074434782608697</v>
          </cell>
          <cell r="E43">
            <v>1</v>
          </cell>
          <cell r="G43">
            <v>2017</v>
          </cell>
          <cell r="H43">
            <v>1.0024999999999999</v>
          </cell>
          <cell r="J43">
            <v>0.95</v>
          </cell>
          <cell r="K43">
            <v>0.95199999999999996</v>
          </cell>
          <cell r="L43">
            <v>1.4601</v>
          </cell>
        </row>
        <row r="44">
          <cell r="A44" t="str">
            <v>340</v>
          </cell>
          <cell r="B44" t="str">
            <v>Forsyth County</v>
          </cell>
          <cell r="C44">
            <v>0.998</v>
          </cell>
          <cell r="D44">
            <v>0.97060880296174412</v>
          </cell>
          <cell r="E44">
            <v>0.92281981981981986</v>
          </cell>
          <cell r="G44">
            <v>2017</v>
          </cell>
          <cell r="H44">
            <v>0.95130000000000003</v>
          </cell>
          <cell r="J44">
            <v>0.75349999999999995</v>
          </cell>
          <cell r="K44">
            <v>0.71699999999999997</v>
          </cell>
          <cell r="L44">
            <v>1.0996999999999999</v>
          </cell>
          <cell r="N44" t="str">
            <v>Not</v>
          </cell>
        </row>
        <row r="45">
          <cell r="A45" t="str">
            <v>350</v>
          </cell>
          <cell r="B45" t="str">
            <v>Franklin County</v>
          </cell>
          <cell r="C45">
            <v>0.87280000000000002</v>
          </cell>
          <cell r="D45">
            <v>0.98281481481481481</v>
          </cell>
          <cell r="E45">
            <v>0.92398726003490395</v>
          </cell>
          <cell r="G45">
            <v>2018</v>
          </cell>
          <cell r="H45">
            <v>0.94359999999999999</v>
          </cell>
          <cell r="J45">
            <v>0.80500000000000005</v>
          </cell>
          <cell r="K45">
            <v>0.76</v>
          </cell>
          <cell r="L45">
            <v>1.1656</v>
          </cell>
        </row>
        <row r="46">
          <cell r="A46" t="str">
            <v>360</v>
          </cell>
          <cell r="B46" t="str">
            <v>Gaston County</v>
          </cell>
          <cell r="C46">
            <v>0.92590000000000006</v>
          </cell>
          <cell r="D46">
            <v>0.86336044728234507</v>
          </cell>
          <cell r="E46">
            <v>0.96986474637613573</v>
          </cell>
          <cell r="G46">
            <v>2019</v>
          </cell>
          <cell r="H46">
            <v>0.96986474637613573</v>
          </cell>
          <cell r="J46">
            <v>0.84</v>
          </cell>
          <cell r="K46">
            <v>0.81499999999999995</v>
          </cell>
          <cell r="L46">
            <v>1.25</v>
          </cell>
        </row>
        <row r="47">
          <cell r="A47" t="str">
            <v>370</v>
          </cell>
          <cell r="B47" t="str">
            <v>Gates County</v>
          </cell>
          <cell r="C47">
            <v>0.98840000000000006</v>
          </cell>
          <cell r="D47">
            <v>1.0154275184275185</v>
          </cell>
          <cell r="E47">
            <v>0.96191999999999989</v>
          </cell>
          <cell r="G47">
            <v>2017</v>
          </cell>
          <cell r="H47">
            <v>0.98419999999999996</v>
          </cell>
          <cell r="J47">
            <v>0.79</v>
          </cell>
          <cell r="K47">
            <v>0.77800000000000002</v>
          </cell>
          <cell r="L47">
            <v>1.1933</v>
          </cell>
        </row>
        <row r="48">
          <cell r="A48" t="str">
            <v>380</v>
          </cell>
          <cell r="B48" t="str">
            <v>Graham County</v>
          </cell>
          <cell r="C48">
            <v>0.98140000000000005</v>
          </cell>
          <cell r="D48">
            <v>0.98112679153094462</v>
          </cell>
          <cell r="E48">
            <v>0.98919431871390662</v>
          </cell>
          <cell r="G48">
            <v>2019</v>
          </cell>
          <cell r="H48">
            <v>0.98919431871390662</v>
          </cell>
          <cell r="J48">
            <v>0.65</v>
          </cell>
          <cell r="K48">
            <v>0.64300000000000002</v>
          </cell>
          <cell r="L48">
            <v>0.98619999999999997</v>
          </cell>
        </row>
        <row r="49">
          <cell r="A49" t="str">
            <v>390</v>
          </cell>
          <cell r="B49" t="str">
            <v>Granville County</v>
          </cell>
          <cell r="C49">
            <v>0.96019999999999994</v>
          </cell>
          <cell r="D49">
            <v>1</v>
          </cell>
          <cell r="E49">
            <v>0.94104013536866349</v>
          </cell>
          <cell r="G49">
            <v>2018</v>
          </cell>
          <cell r="H49">
            <v>0.9607</v>
          </cell>
          <cell r="J49">
            <v>0.84</v>
          </cell>
          <cell r="K49">
            <v>0.80700000000000005</v>
          </cell>
          <cell r="L49">
            <v>1.2377</v>
          </cell>
        </row>
        <row r="50">
          <cell r="A50" t="str">
            <v>400</v>
          </cell>
          <cell r="B50" t="str">
            <v>Greene County</v>
          </cell>
          <cell r="C50">
            <v>1.0170000000000001</v>
          </cell>
          <cell r="D50">
            <v>0.99850000000000005</v>
          </cell>
          <cell r="E50">
            <v>0.99632085855806285</v>
          </cell>
          <cell r="G50">
            <v>2013</v>
          </cell>
          <cell r="H50">
            <v>1.0004999999999999</v>
          </cell>
          <cell r="J50">
            <v>0.78600000000000003</v>
          </cell>
          <cell r="K50">
            <v>0.78600000000000003</v>
          </cell>
          <cell r="L50">
            <v>1.2055</v>
          </cell>
        </row>
        <row r="51">
          <cell r="A51" t="str">
            <v>410</v>
          </cell>
          <cell r="B51" t="str">
            <v>Guilford County</v>
          </cell>
          <cell r="C51">
            <v>0.99750000000000005</v>
          </cell>
          <cell r="D51">
            <v>0.94736842105263153</v>
          </cell>
          <cell r="E51">
            <v>0.91411057692307696</v>
          </cell>
          <cell r="G51">
            <v>2017</v>
          </cell>
          <cell r="H51">
            <v>0.93910000000000005</v>
          </cell>
          <cell r="J51">
            <v>0.73050000000000004</v>
          </cell>
          <cell r="K51">
            <v>0.68600000000000005</v>
          </cell>
          <cell r="L51">
            <v>1.0521</v>
          </cell>
          <cell r="N51" t="str">
            <v>Not</v>
          </cell>
        </row>
        <row r="52">
          <cell r="A52" t="str">
            <v>420</v>
          </cell>
          <cell r="B52" t="str">
            <v>Halifax County</v>
          </cell>
          <cell r="C52">
            <v>0.97699999999999998</v>
          </cell>
          <cell r="D52">
            <v>0.95486111111111116</v>
          </cell>
          <cell r="E52">
            <v>0.94545454545454544</v>
          </cell>
          <cell r="G52">
            <v>2015</v>
          </cell>
          <cell r="H52">
            <v>0.95379999999999998</v>
          </cell>
          <cell r="J52">
            <v>0.77</v>
          </cell>
          <cell r="K52">
            <v>0.73399999999999999</v>
          </cell>
          <cell r="L52">
            <v>1.1257999999999999</v>
          </cell>
        </row>
        <row r="53">
          <cell r="A53" t="str">
            <v>430</v>
          </cell>
          <cell r="B53" t="str">
            <v>Harnett County</v>
          </cell>
          <cell r="C53">
            <v>0.99519999999999997</v>
          </cell>
          <cell r="D53">
            <v>0.98585454545454543</v>
          </cell>
          <cell r="E53">
            <v>0.9334213836477987</v>
          </cell>
          <cell r="G53">
            <v>2017</v>
          </cell>
          <cell r="H53">
            <v>0.96120000000000005</v>
          </cell>
          <cell r="J53">
            <v>0.75</v>
          </cell>
          <cell r="K53">
            <v>0.72099999999999997</v>
          </cell>
          <cell r="L53">
            <v>1.1057999999999999</v>
          </cell>
        </row>
        <row r="54">
          <cell r="A54" t="str">
            <v>440</v>
          </cell>
          <cell r="B54" t="str">
            <v>Haywood County</v>
          </cell>
          <cell r="C54">
            <v>0.98819999999999997</v>
          </cell>
          <cell r="D54">
            <v>0.89804968589377498</v>
          </cell>
          <cell r="E54">
            <v>0.8444116310767833</v>
          </cell>
          <cell r="G54">
            <v>2017</v>
          </cell>
          <cell r="H54">
            <v>0.88629999999999998</v>
          </cell>
          <cell r="J54">
            <v>0.58499999999999996</v>
          </cell>
          <cell r="K54">
            <v>0.51800000000000002</v>
          </cell>
          <cell r="L54">
            <v>0.79449999999999998</v>
          </cell>
          <cell r="N54" t="str">
            <v>Not</v>
          </cell>
        </row>
        <row r="55">
          <cell r="A55" t="str">
            <v>450</v>
          </cell>
          <cell r="B55" t="str">
            <v>Henderson County</v>
          </cell>
          <cell r="C55">
            <v>0.86750000000000005</v>
          </cell>
          <cell r="D55">
            <v>0.81725888324873097</v>
          </cell>
          <cell r="E55">
            <v>0.9932693043046541</v>
          </cell>
          <cell r="G55">
            <v>2019</v>
          </cell>
          <cell r="H55">
            <v>0.9932693043046541</v>
          </cell>
          <cell r="J55">
            <v>0.56100000000000005</v>
          </cell>
          <cell r="K55">
            <v>0.55700000000000005</v>
          </cell>
          <cell r="L55">
            <v>0.85429999999999995</v>
          </cell>
          <cell r="N55" t="str">
            <v>Not</v>
          </cell>
        </row>
        <row r="56">
          <cell r="A56" t="str">
            <v>460</v>
          </cell>
          <cell r="B56" t="str">
            <v>Hertford County</v>
          </cell>
          <cell r="C56">
            <v>1.1606999999999998</v>
          </cell>
          <cell r="D56">
            <v>1.0070937499999999</v>
          </cell>
          <cell r="E56">
            <v>1.0020428571428572</v>
          </cell>
          <cell r="G56">
            <v>2019</v>
          </cell>
          <cell r="H56">
            <v>1.0020428571428572</v>
          </cell>
          <cell r="J56">
            <v>0.84</v>
          </cell>
          <cell r="K56">
            <v>0.84199999999999997</v>
          </cell>
          <cell r="L56">
            <v>1.2914000000000001</v>
          </cell>
        </row>
        <row r="57">
          <cell r="A57" t="str">
            <v>470</v>
          </cell>
          <cell r="B57" t="str">
            <v>Hoke County</v>
          </cell>
          <cell r="C57">
            <v>1.0215000000000001</v>
          </cell>
          <cell r="D57">
            <v>0.99992499999999995</v>
          </cell>
          <cell r="E57">
            <v>0.98292682926829267</v>
          </cell>
          <cell r="G57">
            <v>2014</v>
          </cell>
          <cell r="H57">
            <v>0.995</v>
          </cell>
          <cell r="J57">
            <v>0.75</v>
          </cell>
          <cell r="K57">
            <v>0.746</v>
          </cell>
          <cell r="L57">
            <v>1.1442000000000001</v>
          </cell>
        </row>
        <row r="58">
          <cell r="A58" t="str">
            <v>480</v>
          </cell>
          <cell r="B58" t="str">
            <v>Hyde County</v>
          </cell>
          <cell r="C58">
            <v>0.98459999999999992</v>
          </cell>
          <cell r="D58">
            <v>0.90717184325108846</v>
          </cell>
          <cell r="E58">
            <v>0.87272727272727268</v>
          </cell>
          <cell r="G58">
            <v>2017</v>
          </cell>
          <cell r="H58">
            <v>0.90290000000000004</v>
          </cell>
          <cell r="J58">
            <v>0.77</v>
          </cell>
          <cell r="K58">
            <v>0.69499999999999995</v>
          </cell>
          <cell r="L58">
            <v>1.0660000000000001</v>
          </cell>
          <cell r="N58" t="str">
            <v>Not</v>
          </cell>
        </row>
        <row r="59">
          <cell r="A59" t="str">
            <v>490</v>
          </cell>
          <cell r="B59" t="str">
            <v>Iredell County</v>
          </cell>
          <cell r="C59">
            <v>0.94099999999999995</v>
          </cell>
          <cell r="D59">
            <v>0.88689024390243898</v>
          </cell>
          <cell r="E59">
            <v>0.98582269723501204</v>
          </cell>
          <cell r="G59">
            <v>2019</v>
          </cell>
          <cell r="H59">
            <v>0.98582269723501204</v>
          </cell>
          <cell r="J59">
            <v>0.52749999999999997</v>
          </cell>
          <cell r="K59">
            <v>0.52</v>
          </cell>
          <cell r="L59">
            <v>0.79749999999999999</v>
          </cell>
          <cell r="N59" t="str">
            <v>Not</v>
          </cell>
        </row>
        <row r="60">
          <cell r="A60" t="str">
            <v>500</v>
          </cell>
          <cell r="B60" t="str">
            <v>Jackson County</v>
          </cell>
          <cell r="C60">
            <v>1.0165</v>
          </cell>
          <cell r="D60">
            <v>0.98884272997032641</v>
          </cell>
          <cell r="E60">
            <v>0.98123699421965316</v>
          </cell>
          <cell r="G60">
            <v>2016</v>
          </cell>
          <cell r="H60">
            <v>0.98960000000000004</v>
          </cell>
          <cell r="J60">
            <v>0.38</v>
          </cell>
          <cell r="K60">
            <v>0.376</v>
          </cell>
          <cell r="L60">
            <v>0.57669999999999999</v>
          </cell>
          <cell r="N60" t="str">
            <v>Not</v>
          </cell>
        </row>
        <row r="61">
          <cell r="A61" t="str">
            <v>510</v>
          </cell>
          <cell r="B61" t="str">
            <v>Johnston County</v>
          </cell>
          <cell r="C61">
            <v>0.90879999999999994</v>
          </cell>
          <cell r="D61">
            <v>0.86214925373134332</v>
          </cell>
          <cell r="E61">
            <v>0.98429641280705094</v>
          </cell>
          <cell r="G61">
            <v>2019</v>
          </cell>
          <cell r="H61">
            <v>0.98429641280705094</v>
          </cell>
          <cell r="J61">
            <v>0.76</v>
          </cell>
          <cell r="K61">
            <v>0.748</v>
          </cell>
          <cell r="L61">
            <v>1.1472</v>
          </cell>
        </row>
        <row r="62">
          <cell r="A62" t="str">
            <v>520</v>
          </cell>
          <cell r="B62" t="str">
            <v>Jones County</v>
          </cell>
          <cell r="C62">
            <v>0.95709999999999995</v>
          </cell>
          <cell r="D62">
            <v>0.98683098995695839</v>
          </cell>
          <cell r="E62">
            <v>1.007286774495173</v>
          </cell>
          <cell r="G62">
            <v>2014</v>
          </cell>
          <cell r="H62">
            <v>0.99209999999999998</v>
          </cell>
          <cell r="J62">
            <v>0.79</v>
          </cell>
          <cell r="K62">
            <v>0.78400000000000003</v>
          </cell>
          <cell r="L62">
            <v>1.2024999999999999</v>
          </cell>
        </row>
        <row r="63">
          <cell r="A63" t="str">
            <v>530</v>
          </cell>
          <cell r="B63" t="str">
            <v>Lee County</v>
          </cell>
          <cell r="C63">
            <v>0.96950000000000003</v>
          </cell>
          <cell r="D63">
            <v>0.96347876899104012</v>
          </cell>
          <cell r="E63">
            <v>0.97531914893617033</v>
          </cell>
          <cell r="G63">
            <v>2019</v>
          </cell>
          <cell r="H63">
            <v>0.97531914893617033</v>
          </cell>
          <cell r="J63">
            <v>0.77500000000000002</v>
          </cell>
          <cell r="K63">
            <v>0.75600000000000001</v>
          </cell>
          <cell r="L63">
            <v>1.1595</v>
          </cell>
        </row>
        <row r="64">
          <cell r="A64" t="str">
            <v>540</v>
          </cell>
          <cell r="B64" t="str">
            <v>Lenoir County</v>
          </cell>
          <cell r="C64">
            <v>0.99360000000000004</v>
          </cell>
          <cell r="D64">
            <v>0.97246903696727105</v>
          </cell>
          <cell r="E64">
            <v>0.98232105263157909</v>
          </cell>
          <cell r="G64">
            <v>2017</v>
          </cell>
          <cell r="H64">
            <v>0.98089999999999999</v>
          </cell>
          <cell r="J64">
            <v>0.84499999999999997</v>
          </cell>
          <cell r="K64">
            <v>0.82899999999999996</v>
          </cell>
          <cell r="L64">
            <v>1.2715000000000001</v>
          </cell>
        </row>
        <row r="65">
          <cell r="A65" t="str">
            <v>550</v>
          </cell>
          <cell r="B65" t="str">
            <v>Lincoln County</v>
          </cell>
          <cell r="C65">
            <v>0.91339999999999999</v>
          </cell>
          <cell r="D65">
            <v>0.85017185185185185</v>
          </cell>
          <cell r="E65">
            <v>0.96970000000000001</v>
          </cell>
          <cell r="G65">
            <v>2019</v>
          </cell>
          <cell r="H65">
            <v>0.96970000000000001</v>
          </cell>
          <cell r="J65">
            <v>0.59899999999999998</v>
          </cell>
          <cell r="K65">
            <v>0.58099999999999996</v>
          </cell>
          <cell r="L65">
            <v>0.8911</v>
          </cell>
          <cell r="N65" t="str">
            <v>Not</v>
          </cell>
        </row>
        <row r="66">
          <cell r="A66" t="str">
            <v>560</v>
          </cell>
          <cell r="B66" t="str">
            <v>Macon County</v>
          </cell>
          <cell r="C66">
            <v>1.0273000000000001</v>
          </cell>
          <cell r="D66">
            <v>1.042514880952381</v>
          </cell>
          <cell r="E66">
            <v>1.003611111111111</v>
          </cell>
          <cell r="G66">
            <v>2019</v>
          </cell>
          <cell r="H66">
            <v>1.003611111111111</v>
          </cell>
          <cell r="J66">
            <v>0.37469999999999998</v>
          </cell>
          <cell r="K66">
            <v>0.376</v>
          </cell>
          <cell r="L66">
            <v>0.57669999999999999</v>
          </cell>
          <cell r="N66" t="str">
            <v>Not</v>
          </cell>
        </row>
        <row r="67">
          <cell r="A67" t="str">
            <v>570</v>
          </cell>
          <cell r="B67" t="str">
            <v>Madison County</v>
          </cell>
          <cell r="C67">
            <v>0.81720000000000004</v>
          </cell>
          <cell r="D67">
            <v>0.82881055555555561</v>
          </cell>
          <cell r="E67">
            <v>0.77287226277372267</v>
          </cell>
          <cell r="G67">
            <v>2012</v>
          </cell>
          <cell r="H67">
            <v>0.79890000000000005</v>
          </cell>
          <cell r="J67">
            <v>0.55000000000000004</v>
          </cell>
          <cell r="K67">
            <v>0.439</v>
          </cell>
          <cell r="L67">
            <v>0.67330000000000001</v>
          </cell>
        </row>
        <row r="68">
          <cell r="A68" t="str">
            <v>580</v>
          </cell>
          <cell r="B68" t="str">
            <v>Martin County</v>
          </cell>
          <cell r="C68">
            <v>1.0148000000000001</v>
          </cell>
          <cell r="D68">
            <v>1.0983333333333334</v>
          </cell>
          <cell r="E68">
            <v>1.038</v>
          </cell>
          <cell r="G68">
            <v>2017</v>
          </cell>
          <cell r="H68">
            <v>1.0542</v>
          </cell>
          <cell r="J68">
            <v>0.81</v>
          </cell>
          <cell r="K68">
            <v>0.85399999999999998</v>
          </cell>
          <cell r="L68">
            <v>1.3098000000000001</v>
          </cell>
        </row>
        <row r="69">
          <cell r="A69" t="str">
            <v>590</v>
          </cell>
          <cell r="B69" t="str">
            <v>McDowell County</v>
          </cell>
          <cell r="C69">
            <v>0.96660000000000001</v>
          </cell>
          <cell r="D69">
            <v>0.91286576704545452</v>
          </cell>
          <cell r="E69">
            <v>0.95906122448979592</v>
          </cell>
          <cell r="G69">
            <v>2019</v>
          </cell>
          <cell r="H69">
            <v>0.95906122448979592</v>
          </cell>
          <cell r="J69">
            <v>0.58750000000000002</v>
          </cell>
          <cell r="K69">
            <v>0.56299999999999994</v>
          </cell>
          <cell r="L69">
            <v>0.86350000000000005</v>
          </cell>
        </row>
        <row r="70">
          <cell r="A70" t="str">
            <v>600</v>
          </cell>
          <cell r="B70" t="str">
            <v>Mecklenburg County</v>
          </cell>
          <cell r="C70">
            <v>0.80010000000000003</v>
          </cell>
          <cell r="D70">
            <v>0.74720812182741114</v>
          </cell>
          <cell r="E70">
            <v>0.98571428571428588</v>
          </cell>
          <cell r="G70">
            <v>2019</v>
          </cell>
          <cell r="H70">
            <v>0.98571428571428588</v>
          </cell>
          <cell r="J70">
            <v>0.6169</v>
          </cell>
          <cell r="K70">
            <v>0.60799999999999998</v>
          </cell>
          <cell r="L70">
            <v>0.9325</v>
          </cell>
          <cell r="N70" t="str">
            <v>Not</v>
          </cell>
        </row>
        <row r="71">
          <cell r="A71" t="str">
            <v>610</v>
          </cell>
          <cell r="B71" t="str">
            <v>Mitchell County</v>
          </cell>
          <cell r="C71">
            <v>1.0284</v>
          </cell>
          <cell r="D71">
            <v>0.98705698005698006</v>
          </cell>
          <cell r="E71">
            <v>0.96480182926829272</v>
          </cell>
          <cell r="G71">
            <v>2018</v>
          </cell>
          <cell r="H71">
            <v>0.97219999999999995</v>
          </cell>
          <cell r="J71">
            <v>0.57999999999999996</v>
          </cell>
          <cell r="K71">
            <v>0.56399999999999995</v>
          </cell>
          <cell r="L71">
            <v>0.86499999999999999</v>
          </cell>
        </row>
        <row r="72">
          <cell r="A72" t="str">
            <v>620</v>
          </cell>
          <cell r="B72" t="str">
            <v>Montgomery County</v>
          </cell>
          <cell r="C72">
            <v>0.97430000000000005</v>
          </cell>
          <cell r="D72">
            <v>0.9372044334975369</v>
          </cell>
          <cell r="E72">
            <v>0.90246263468891197</v>
          </cell>
          <cell r="G72">
            <v>2012</v>
          </cell>
          <cell r="H72">
            <v>0.92600000000000005</v>
          </cell>
          <cell r="J72">
            <v>0.62</v>
          </cell>
          <cell r="K72">
            <v>0.57399999999999995</v>
          </cell>
          <cell r="L72">
            <v>0.88039999999999996</v>
          </cell>
        </row>
        <row r="73">
          <cell r="A73" t="str">
            <v>630</v>
          </cell>
          <cell r="B73" t="str">
            <v>Moore County</v>
          </cell>
          <cell r="C73">
            <v>0.97930000000000006</v>
          </cell>
          <cell r="D73">
            <v>0.95669483613731399</v>
          </cell>
          <cell r="E73">
            <v>1.0056884265573427</v>
          </cell>
          <cell r="G73">
            <v>2019</v>
          </cell>
          <cell r="H73">
            <v>1.0056884265573427</v>
          </cell>
          <cell r="J73">
            <v>0.51</v>
          </cell>
          <cell r="K73">
            <v>0.51300000000000001</v>
          </cell>
          <cell r="L73">
            <v>0.78680000000000005</v>
          </cell>
          <cell r="N73" t="str">
            <v>Not</v>
          </cell>
        </row>
        <row r="74">
          <cell r="A74" t="str">
            <v>640</v>
          </cell>
          <cell r="B74" t="str">
            <v>Nash County</v>
          </cell>
          <cell r="C74">
            <v>0.98419999999999996</v>
          </cell>
          <cell r="D74">
            <v>0.92545454545454542</v>
          </cell>
          <cell r="E74">
            <v>0.92494736842105274</v>
          </cell>
          <cell r="G74">
            <v>2017</v>
          </cell>
          <cell r="H74">
            <v>0.93500000000000005</v>
          </cell>
          <cell r="J74">
            <v>0.67</v>
          </cell>
          <cell r="K74">
            <v>0.626</v>
          </cell>
          <cell r="L74">
            <v>0.96009999999999995</v>
          </cell>
        </row>
        <row r="75">
          <cell r="A75" t="str">
            <v>650</v>
          </cell>
          <cell r="B75" t="str">
            <v>New Hanover County</v>
          </cell>
          <cell r="C75">
            <v>0.95279999999999998</v>
          </cell>
          <cell r="D75">
            <v>0.89506415132613215</v>
          </cell>
          <cell r="E75">
            <v>0.83785176058852939</v>
          </cell>
          <cell r="G75">
            <v>2017</v>
          </cell>
          <cell r="H75">
            <v>0.87609999999999999</v>
          </cell>
          <cell r="J75">
            <v>0.55500000000000005</v>
          </cell>
          <cell r="K75">
            <v>0.48599999999999999</v>
          </cell>
          <cell r="L75">
            <v>0.74539999999999995</v>
          </cell>
          <cell r="N75" t="str">
            <v>Not</v>
          </cell>
        </row>
        <row r="76">
          <cell r="A76" t="str">
            <v>660</v>
          </cell>
          <cell r="B76" t="str">
            <v>Northampton County</v>
          </cell>
          <cell r="C76">
            <v>1</v>
          </cell>
          <cell r="D76">
            <v>0.95454545454545459</v>
          </cell>
          <cell r="E76">
            <v>1.0181260638297873</v>
          </cell>
          <cell r="G76">
            <v>2015</v>
          </cell>
          <cell r="H76">
            <v>0.99390000000000001</v>
          </cell>
          <cell r="J76">
            <v>0.91500000000000004</v>
          </cell>
          <cell r="K76">
            <v>0.90900000000000003</v>
          </cell>
          <cell r="L76">
            <v>1.3942000000000001</v>
          </cell>
        </row>
        <row r="77">
          <cell r="A77" t="str">
            <v>670</v>
          </cell>
          <cell r="B77" t="str">
            <v>Onslow County</v>
          </cell>
          <cell r="C77">
            <v>1.0017</v>
          </cell>
          <cell r="D77">
            <v>0.98586713847949814</v>
          </cell>
          <cell r="E77">
            <v>0.9496296296296296</v>
          </cell>
          <cell r="G77">
            <v>2018</v>
          </cell>
          <cell r="H77">
            <v>0.9617</v>
          </cell>
          <cell r="J77">
            <v>0.70499999999999996</v>
          </cell>
          <cell r="K77">
            <v>0.67800000000000005</v>
          </cell>
          <cell r="L77">
            <v>1.0399</v>
          </cell>
        </row>
        <row r="78">
          <cell r="A78" t="str">
            <v>680</v>
          </cell>
          <cell r="B78" t="str">
            <v>Orange County</v>
          </cell>
          <cell r="C78">
            <v>1</v>
          </cell>
          <cell r="D78">
            <v>0.95242290748898684</v>
          </cell>
          <cell r="E78">
            <v>0.90924657534246578</v>
          </cell>
          <cell r="G78">
            <v>2017</v>
          </cell>
          <cell r="H78">
            <v>0.93879999999999997</v>
          </cell>
          <cell r="J78">
            <v>0.8679</v>
          </cell>
          <cell r="K78">
            <v>0.81499999999999995</v>
          </cell>
          <cell r="L78">
            <v>1.25</v>
          </cell>
          <cell r="N78" t="str">
            <v>Not</v>
          </cell>
        </row>
        <row r="79">
          <cell r="A79" t="str">
            <v>690</v>
          </cell>
          <cell r="B79" t="str">
            <v>Pamlico County</v>
          </cell>
          <cell r="C79">
            <v>0.95150000000000001</v>
          </cell>
          <cell r="D79">
            <v>0.92503185117967335</v>
          </cell>
          <cell r="E79">
            <v>0.90671707317073169</v>
          </cell>
          <cell r="G79">
            <v>2012</v>
          </cell>
          <cell r="H79">
            <v>0.92030000000000001</v>
          </cell>
          <cell r="J79">
            <v>0.625</v>
          </cell>
          <cell r="K79">
            <v>0.57499999999999996</v>
          </cell>
          <cell r="L79">
            <v>0.88190000000000002</v>
          </cell>
        </row>
        <row r="80">
          <cell r="A80" t="str">
            <v>700</v>
          </cell>
          <cell r="B80" t="str">
            <v>Pasquotank County</v>
          </cell>
          <cell r="C80">
            <v>0.96299999999999997</v>
          </cell>
          <cell r="D80">
            <v>0.96443488943488953</v>
          </cell>
          <cell r="E80">
            <v>0.90601576994434141</v>
          </cell>
          <cell r="G80">
            <v>2014</v>
          </cell>
          <cell r="H80">
            <v>0.93500000000000005</v>
          </cell>
          <cell r="J80">
            <v>0.77</v>
          </cell>
          <cell r="K80">
            <v>0.72</v>
          </cell>
          <cell r="L80">
            <v>1.1043000000000001</v>
          </cell>
        </row>
        <row r="81">
          <cell r="A81" t="str">
            <v>710</v>
          </cell>
          <cell r="B81" t="str">
            <v>Pender County</v>
          </cell>
          <cell r="C81">
            <v>0.91900000000000004</v>
          </cell>
          <cell r="D81">
            <v>0.85881249999999998</v>
          </cell>
          <cell r="E81">
            <v>0.97043333333333337</v>
          </cell>
          <cell r="G81">
            <v>2019</v>
          </cell>
          <cell r="H81">
            <v>0.97043333333333337</v>
          </cell>
          <cell r="J81">
            <v>0.64500000000000002</v>
          </cell>
          <cell r="K81">
            <v>0.626</v>
          </cell>
          <cell r="L81">
            <v>0.96009999999999995</v>
          </cell>
        </row>
        <row r="82">
          <cell r="A82" t="str">
            <v>720</v>
          </cell>
          <cell r="B82" t="str">
            <v>Perquimans County</v>
          </cell>
          <cell r="C82">
            <v>1.0364</v>
          </cell>
          <cell r="D82">
            <v>1.0029339853300734</v>
          </cell>
          <cell r="E82">
            <v>1.0316022099447515</v>
          </cell>
          <cell r="G82">
            <v>2016</v>
          </cell>
          <cell r="H82">
            <v>1.0227999999999999</v>
          </cell>
          <cell r="J82">
            <v>0.59</v>
          </cell>
          <cell r="K82">
            <v>0.60299999999999998</v>
          </cell>
          <cell r="L82">
            <v>0.92479999999999996</v>
          </cell>
        </row>
        <row r="83">
          <cell r="A83" t="str">
            <v>730</v>
          </cell>
          <cell r="B83" t="str">
            <v>Person County</v>
          </cell>
          <cell r="C83">
            <v>0.98280000000000001</v>
          </cell>
          <cell r="D83">
            <v>0.95765822784810128</v>
          </cell>
          <cell r="E83">
            <v>0.93079999999999996</v>
          </cell>
          <cell r="G83">
            <v>2013</v>
          </cell>
          <cell r="H83">
            <v>0.94840000000000002</v>
          </cell>
          <cell r="J83">
            <v>0.73</v>
          </cell>
          <cell r="K83">
            <v>0.69199999999999995</v>
          </cell>
          <cell r="L83">
            <v>1.0612999999999999</v>
          </cell>
        </row>
        <row r="84">
          <cell r="A84" t="str">
            <v>740</v>
          </cell>
          <cell r="B84" t="str">
            <v>Pitt County</v>
          </cell>
          <cell r="C84">
            <v>0.98829999999999996</v>
          </cell>
          <cell r="D84">
            <v>0.96646408839779019</v>
          </cell>
          <cell r="E84">
            <v>0.92252859590724579</v>
          </cell>
          <cell r="G84">
            <v>2016</v>
          </cell>
          <cell r="H84">
            <v>0.94810000000000005</v>
          </cell>
          <cell r="J84">
            <v>0.73099999999999998</v>
          </cell>
          <cell r="K84">
            <v>0.69299999999999995</v>
          </cell>
          <cell r="L84">
            <v>1.0629</v>
          </cell>
        </row>
        <row r="85">
          <cell r="A85" t="str">
            <v>750</v>
          </cell>
          <cell r="B85" t="str">
            <v>Polk County</v>
          </cell>
          <cell r="C85">
            <v>0.99970000000000003</v>
          </cell>
          <cell r="D85">
            <v>0.93935157894736843</v>
          </cell>
          <cell r="E85">
            <v>0.88045629629629629</v>
          </cell>
          <cell r="G85">
            <v>2017</v>
          </cell>
          <cell r="H85">
            <v>0.92</v>
          </cell>
          <cell r="J85">
            <v>0.5494</v>
          </cell>
          <cell r="K85">
            <v>0.505</v>
          </cell>
          <cell r="L85">
            <v>0.77449999999999997</v>
          </cell>
          <cell r="N85" t="str">
            <v>Not</v>
          </cell>
        </row>
        <row r="86">
          <cell r="A86" t="str">
            <v>760</v>
          </cell>
          <cell r="B86" t="str">
            <v>Randolph County</v>
          </cell>
          <cell r="C86">
            <v>0.92569999999999997</v>
          </cell>
          <cell r="D86">
            <v>0.90168000000000004</v>
          </cell>
          <cell r="E86">
            <v>0.95258766119060245</v>
          </cell>
          <cell r="G86">
            <v>2019</v>
          </cell>
          <cell r="H86">
            <v>0.95258766119060245</v>
          </cell>
          <cell r="J86">
            <v>0.63270000000000004</v>
          </cell>
          <cell r="K86">
            <v>0.60299999999999998</v>
          </cell>
          <cell r="L86">
            <v>0.92479999999999996</v>
          </cell>
        </row>
        <row r="87">
          <cell r="A87" t="str">
            <v>770</v>
          </cell>
          <cell r="B87" t="str">
            <v>Richmond County</v>
          </cell>
          <cell r="C87">
            <v>0.97689999999999999</v>
          </cell>
          <cell r="D87">
            <v>0.99944578313253007</v>
          </cell>
          <cell r="E87">
            <v>0.99880330634277992</v>
          </cell>
          <cell r="G87">
            <v>2016</v>
          </cell>
          <cell r="H87">
            <v>0.99539999999999995</v>
          </cell>
          <cell r="J87">
            <v>0.83</v>
          </cell>
          <cell r="K87">
            <v>0.82599999999999996</v>
          </cell>
          <cell r="L87">
            <v>1.2668999999999999</v>
          </cell>
        </row>
        <row r="88">
          <cell r="A88" t="str">
            <v>780</v>
          </cell>
          <cell r="B88" t="str">
            <v>Robeson County</v>
          </cell>
          <cell r="C88">
            <v>0.98499999999999999</v>
          </cell>
          <cell r="D88">
            <v>1.001611111111111</v>
          </cell>
          <cell r="E88">
            <v>0.99557575757575767</v>
          </cell>
          <cell r="G88">
            <v>2018</v>
          </cell>
          <cell r="H88">
            <v>0.99760000000000004</v>
          </cell>
          <cell r="J88">
            <v>0.77</v>
          </cell>
          <cell r="K88">
            <v>0.76800000000000002</v>
          </cell>
          <cell r="L88">
            <v>1.1778999999999999</v>
          </cell>
        </row>
        <row r="89">
          <cell r="A89" t="str">
            <v>790</v>
          </cell>
          <cell r="B89" t="str">
            <v>Rockingham County</v>
          </cell>
          <cell r="C89">
            <v>1.0151999999999999</v>
          </cell>
          <cell r="D89">
            <v>0.98793101604278077</v>
          </cell>
          <cell r="E89">
            <v>1.0077125</v>
          </cell>
          <cell r="G89">
            <v>2019</v>
          </cell>
          <cell r="H89">
            <v>1.0077125</v>
          </cell>
          <cell r="J89">
            <v>0.69499999999999995</v>
          </cell>
          <cell r="K89">
            <v>0.7</v>
          </cell>
          <cell r="L89">
            <v>1.0736000000000001</v>
          </cell>
        </row>
        <row r="90">
          <cell r="A90" t="str">
            <v>800</v>
          </cell>
          <cell r="B90" t="str">
            <v>Rowan County</v>
          </cell>
          <cell r="C90">
            <v>0.96660000000000001</v>
          </cell>
          <cell r="D90">
            <v>0.9521914280726258</v>
          </cell>
          <cell r="E90">
            <v>0.99234042553191482</v>
          </cell>
          <cell r="G90">
            <v>2019</v>
          </cell>
          <cell r="H90">
            <v>0.99234042553191482</v>
          </cell>
          <cell r="J90">
            <v>0.65749999999999997</v>
          </cell>
          <cell r="K90">
            <v>0.65200000000000002</v>
          </cell>
          <cell r="L90">
            <v>1</v>
          </cell>
        </row>
        <row r="91">
          <cell r="A91" t="str">
            <v>810</v>
          </cell>
          <cell r="B91" t="str">
            <v>Rutherford County</v>
          </cell>
          <cell r="C91">
            <v>0.92949999999999999</v>
          </cell>
          <cell r="D91">
            <v>0.93134328358208951</v>
          </cell>
          <cell r="E91">
            <v>0.98590308370044055</v>
          </cell>
          <cell r="G91">
            <v>2019</v>
          </cell>
          <cell r="H91">
            <v>0.98590308370044055</v>
          </cell>
          <cell r="J91">
            <v>0.59699999999999998</v>
          </cell>
          <cell r="K91">
            <v>0.58899999999999997</v>
          </cell>
          <cell r="L91">
            <v>0.90339999999999998</v>
          </cell>
        </row>
        <row r="92">
          <cell r="A92" t="str">
            <v>820</v>
          </cell>
          <cell r="B92" t="str">
            <v>Sampson County</v>
          </cell>
          <cell r="C92">
            <v>1.002</v>
          </cell>
          <cell r="D92">
            <v>0.9326644080416977</v>
          </cell>
          <cell r="E92">
            <v>0.99350000000000005</v>
          </cell>
          <cell r="G92">
            <v>2019</v>
          </cell>
          <cell r="H92">
            <v>0.99350000000000005</v>
          </cell>
          <cell r="J92">
            <v>0.82499999999999996</v>
          </cell>
          <cell r="K92">
            <v>0.82</v>
          </cell>
          <cell r="L92">
            <v>1.2577</v>
          </cell>
        </row>
        <row r="93">
          <cell r="A93" t="str">
            <v>830</v>
          </cell>
          <cell r="B93" t="str">
            <v>Scotland County</v>
          </cell>
          <cell r="C93">
            <v>1.0415000000000001</v>
          </cell>
          <cell r="D93">
            <v>1.0441764705882353</v>
          </cell>
          <cell r="E93">
            <v>1.0061297709923664</v>
          </cell>
          <cell r="G93">
            <v>2019</v>
          </cell>
          <cell r="H93">
            <v>1.0061297709923664</v>
          </cell>
          <cell r="J93">
            <v>1</v>
          </cell>
          <cell r="K93">
            <v>1.006</v>
          </cell>
          <cell r="L93">
            <v>1.5428999999999999</v>
          </cell>
        </row>
        <row r="94">
          <cell r="A94" t="str">
            <v>840</v>
          </cell>
          <cell r="B94" t="str">
            <v>Stanly County</v>
          </cell>
          <cell r="C94">
            <v>0.98329999999999995</v>
          </cell>
          <cell r="D94">
            <v>0.93133986928104573</v>
          </cell>
          <cell r="E94">
            <v>0.87655177865612655</v>
          </cell>
          <cell r="G94">
            <v>2017</v>
          </cell>
          <cell r="H94">
            <v>0.91259999999999997</v>
          </cell>
          <cell r="J94">
            <v>0.67</v>
          </cell>
          <cell r="K94">
            <v>0.61099999999999999</v>
          </cell>
          <cell r="L94">
            <v>0.93710000000000004</v>
          </cell>
        </row>
        <row r="95">
          <cell r="A95" t="str">
            <v>850</v>
          </cell>
          <cell r="B95" t="str">
            <v>Stokes County</v>
          </cell>
          <cell r="C95">
            <v>0.99879999999999991</v>
          </cell>
          <cell r="D95">
            <v>0.97416216216216212</v>
          </cell>
          <cell r="E95">
            <v>0.93618181818181823</v>
          </cell>
          <cell r="G95">
            <v>2017</v>
          </cell>
          <cell r="H95">
            <v>0.95930000000000004</v>
          </cell>
          <cell r="J95">
            <v>0.66</v>
          </cell>
          <cell r="K95">
            <v>0.63300000000000001</v>
          </cell>
          <cell r="L95">
            <v>0.97089999999999999</v>
          </cell>
        </row>
        <row r="96">
          <cell r="A96" t="str">
            <v>860</v>
          </cell>
          <cell r="B96" t="str">
            <v>Surry County</v>
          </cell>
          <cell r="C96">
            <v>0.98230000000000006</v>
          </cell>
          <cell r="D96">
            <v>0.96930777107748323</v>
          </cell>
          <cell r="E96">
            <v>0.93863725012189181</v>
          </cell>
          <cell r="G96">
            <v>2016</v>
          </cell>
          <cell r="H96">
            <v>0.95609999999999995</v>
          </cell>
          <cell r="J96">
            <v>0.58199999999999996</v>
          </cell>
          <cell r="K96">
            <v>0.55600000000000005</v>
          </cell>
          <cell r="L96">
            <v>0.8528</v>
          </cell>
        </row>
        <row r="97">
          <cell r="A97" t="str">
            <v>870</v>
          </cell>
          <cell r="B97" t="str">
            <v>Swain County</v>
          </cell>
          <cell r="C97">
            <v>0.98549999999999993</v>
          </cell>
          <cell r="D97">
            <v>0.97</v>
          </cell>
          <cell r="E97">
            <v>0.89914634146341466</v>
          </cell>
          <cell r="G97">
            <v>2013</v>
          </cell>
          <cell r="H97">
            <v>0.93720000000000003</v>
          </cell>
          <cell r="J97">
            <v>0.36</v>
          </cell>
          <cell r="K97">
            <v>0.33700000000000002</v>
          </cell>
          <cell r="L97">
            <v>0.51690000000000003</v>
          </cell>
        </row>
        <row r="98">
          <cell r="A98" t="str">
            <v>880</v>
          </cell>
          <cell r="B98" t="str">
            <v>Transylvania County</v>
          </cell>
          <cell r="C98">
            <v>0.9706999999999999</v>
          </cell>
          <cell r="D98">
            <v>0.94778996865203768</v>
          </cell>
          <cell r="E98">
            <v>0.92310868079289132</v>
          </cell>
          <cell r="G98">
            <v>2016</v>
          </cell>
          <cell r="H98">
            <v>0.93930000000000002</v>
          </cell>
          <cell r="J98">
            <v>0.63600000000000001</v>
          </cell>
          <cell r="K98">
            <v>0.59699999999999998</v>
          </cell>
          <cell r="L98">
            <v>0.91559999999999997</v>
          </cell>
          <cell r="N98" t="str">
            <v>Not</v>
          </cell>
        </row>
        <row r="99">
          <cell r="A99" t="str">
            <v>890</v>
          </cell>
          <cell r="B99" t="str">
            <v>Tyrrell County</v>
          </cell>
          <cell r="C99">
            <v>0.99750000000000005</v>
          </cell>
          <cell r="D99">
            <v>1.1292126223091978</v>
          </cell>
          <cell r="E99">
            <v>0.92715094339622639</v>
          </cell>
          <cell r="G99">
            <v>2017</v>
          </cell>
          <cell r="H99">
            <v>1.0062</v>
          </cell>
          <cell r="J99">
            <v>0.88</v>
          </cell>
          <cell r="K99">
            <v>0.88500000000000001</v>
          </cell>
          <cell r="L99">
            <v>1.3573999999999999</v>
          </cell>
        </row>
        <row r="100">
          <cell r="A100" t="str">
            <v>900</v>
          </cell>
          <cell r="B100" t="str">
            <v>Union County</v>
          </cell>
          <cell r="C100">
            <v>0.88400000000000001</v>
          </cell>
          <cell r="D100">
            <v>0.84481686957415125</v>
          </cell>
          <cell r="E100">
            <v>0.79042253521126749</v>
          </cell>
          <cell r="G100">
            <v>2015</v>
          </cell>
          <cell r="H100">
            <v>0.82420000000000004</v>
          </cell>
          <cell r="J100">
            <v>0.73089999999999999</v>
          </cell>
          <cell r="K100">
            <v>0.60199999999999998</v>
          </cell>
          <cell r="L100">
            <v>0.92330000000000001</v>
          </cell>
          <cell r="N100" t="str">
            <v>Not</v>
          </cell>
        </row>
        <row r="101">
          <cell r="A101" t="str">
            <v>910</v>
          </cell>
          <cell r="B101" t="str">
            <v>Vance County</v>
          </cell>
          <cell r="C101">
            <v>0.97870000000000001</v>
          </cell>
          <cell r="D101">
            <v>0.96757096045197732</v>
          </cell>
          <cell r="E101">
            <v>0.94374736842105267</v>
          </cell>
          <cell r="G101">
            <v>2016</v>
          </cell>
          <cell r="H101">
            <v>0.95750000000000002</v>
          </cell>
          <cell r="J101">
            <v>0.89</v>
          </cell>
          <cell r="K101">
            <v>0.85199999999999998</v>
          </cell>
          <cell r="L101">
            <v>1.3067</v>
          </cell>
        </row>
        <row r="102">
          <cell r="A102" t="str">
            <v>920</v>
          </cell>
          <cell r="B102" t="str">
            <v>Wake County</v>
          </cell>
          <cell r="C102">
            <v>0.94299999999999995</v>
          </cell>
          <cell r="D102">
            <v>0.89001276595744683</v>
          </cell>
          <cell r="E102">
            <v>0.84436823070607558</v>
          </cell>
          <cell r="G102">
            <v>2016</v>
          </cell>
          <cell r="H102">
            <v>0.876</v>
          </cell>
          <cell r="J102">
            <v>0.72070000000000001</v>
          </cell>
          <cell r="K102">
            <v>0.63100000000000001</v>
          </cell>
          <cell r="L102">
            <v>0.96779999999999999</v>
          </cell>
          <cell r="N102" t="str">
            <v>Not</v>
          </cell>
        </row>
        <row r="103">
          <cell r="A103" t="str">
            <v>930</v>
          </cell>
          <cell r="B103" t="str">
            <v>Warren County</v>
          </cell>
          <cell r="C103">
            <v>1.0293999999999999</v>
          </cell>
          <cell r="D103">
            <v>1.0597020408163265</v>
          </cell>
          <cell r="E103">
            <v>1.0270235294117647</v>
          </cell>
          <cell r="G103">
            <v>2017</v>
          </cell>
          <cell r="H103">
            <v>1.0383</v>
          </cell>
          <cell r="J103">
            <v>0.79</v>
          </cell>
          <cell r="K103">
            <v>0.82</v>
          </cell>
          <cell r="L103">
            <v>1.2577</v>
          </cell>
        </row>
        <row r="104">
          <cell r="A104" t="str">
            <v>940</v>
          </cell>
          <cell r="B104" t="str">
            <v>Washington County</v>
          </cell>
          <cell r="C104">
            <v>1.0299</v>
          </cell>
          <cell r="D104">
            <v>1.0120300751879698</v>
          </cell>
          <cell r="E104">
            <v>1</v>
          </cell>
          <cell r="G104">
            <v>2013</v>
          </cell>
          <cell r="H104">
            <v>1.0089999999999999</v>
          </cell>
          <cell r="J104">
            <v>0.85499999999999998</v>
          </cell>
          <cell r="K104">
            <v>0.86299999999999999</v>
          </cell>
          <cell r="L104">
            <v>1.3236000000000001</v>
          </cell>
        </row>
        <row r="105">
          <cell r="A105" t="str">
            <v>950</v>
          </cell>
          <cell r="B105" t="str">
            <v>Watauga County</v>
          </cell>
          <cell r="C105">
            <v>1.0139</v>
          </cell>
          <cell r="D105">
            <v>0.9575510204081632</v>
          </cell>
          <cell r="E105">
            <v>0.92461538461538462</v>
          </cell>
          <cell r="G105">
            <v>2014</v>
          </cell>
          <cell r="H105">
            <v>0.95050000000000001</v>
          </cell>
          <cell r="J105">
            <v>0.40300000000000002</v>
          </cell>
          <cell r="K105">
            <v>0.38300000000000001</v>
          </cell>
          <cell r="L105">
            <v>0.58740000000000003</v>
          </cell>
          <cell r="N105" t="str">
            <v>Not</v>
          </cell>
        </row>
        <row r="106">
          <cell r="A106" t="str">
            <v>960</v>
          </cell>
          <cell r="B106" t="str">
            <v>Wayne County</v>
          </cell>
          <cell r="C106">
            <v>0.98730000000000007</v>
          </cell>
          <cell r="D106">
            <v>0.98286363636363627</v>
          </cell>
          <cell r="E106">
            <v>1.0003883495145631</v>
          </cell>
          <cell r="G106">
            <v>2019</v>
          </cell>
          <cell r="H106">
            <v>1.0003883495145631</v>
          </cell>
          <cell r="J106">
            <v>0.66349999999999998</v>
          </cell>
          <cell r="K106">
            <v>0.66400000000000003</v>
          </cell>
          <cell r="L106">
            <v>1.0184</v>
          </cell>
        </row>
        <row r="107">
          <cell r="A107" t="str">
            <v>970</v>
          </cell>
          <cell r="B107" t="str">
            <v>Wilkes County</v>
          </cell>
          <cell r="C107">
            <v>0.94930000000000003</v>
          </cell>
          <cell r="D107">
            <v>0.95281355932203393</v>
          </cell>
          <cell r="E107">
            <v>0.9850225108225108</v>
          </cell>
          <cell r="G107">
            <v>2019</v>
          </cell>
          <cell r="H107">
            <v>0.9850225108225108</v>
          </cell>
          <cell r="J107">
            <v>0.66</v>
          </cell>
          <cell r="K107">
            <v>0.65</v>
          </cell>
          <cell r="L107">
            <v>0.99690000000000001</v>
          </cell>
        </row>
        <row r="108">
          <cell r="A108" t="str">
            <v>980</v>
          </cell>
          <cell r="B108" t="str">
            <v>Wilson County</v>
          </cell>
          <cell r="C108">
            <v>1.0219</v>
          </cell>
          <cell r="D108">
            <v>0.99056842105263154</v>
          </cell>
          <cell r="E108">
            <v>0.94733880055089514</v>
          </cell>
          <cell r="G108">
            <v>2016</v>
          </cell>
          <cell r="H108">
            <v>0.97419999999999995</v>
          </cell>
          <cell r="J108">
            <v>0.73</v>
          </cell>
          <cell r="K108">
            <v>0.71099999999999997</v>
          </cell>
          <cell r="L108">
            <v>1.0905</v>
          </cell>
        </row>
        <row r="109">
          <cell r="A109" t="str">
            <v>990</v>
          </cell>
          <cell r="B109" t="str">
            <v>Yadkin County</v>
          </cell>
          <cell r="C109">
            <v>1.0037</v>
          </cell>
          <cell r="D109">
            <v>0.96375423728813558</v>
          </cell>
          <cell r="E109">
            <v>0.95922875816993458</v>
          </cell>
          <cell r="G109">
            <v>2017</v>
          </cell>
          <cell r="H109">
            <v>0.96809999999999996</v>
          </cell>
          <cell r="J109">
            <v>0.66</v>
          </cell>
          <cell r="K109">
            <v>0.63900000000000001</v>
          </cell>
          <cell r="L109">
            <v>0.98009999999999997</v>
          </cell>
        </row>
        <row r="110">
          <cell r="A110" t="str">
            <v>995</v>
          </cell>
          <cell r="B110" t="str">
            <v>Yancey County</v>
          </cell>
          <cell r="C110">
            <v>0.94159999999999999</v>
          </cell>
          <cell r="D110">
            <v>0.9012</v>
          </cell>
          <cell r="E110">
            <v>0.90782608695652167</v>
          </cell>
          <cell r="G110">
            <v>2016</v>
          </cell>
          <cell r="H110">
            <v>0.91120000000000001</v>
          </cell>
          <cell r="J110">
            <v>0.6</v>
          </cell>
          <cell r="K110">
            <v>0.54700000000000004</v>
          </cell>
          <cell r="L110">
            <v>0.83899999999999997</v>
          </cell>
          <cell r="N110" t="str">
            <v>Not</v>
          </cell>
        </row>
        <row r="112">
          <cell r="J112" t="str">
            <v>State Average Effective Tax Rate</v>
          </cell>
          <cell r="K112">
            <v>0.65200000000000002</v>
          </cell>
          <cell r="N112">
            <v>32</v>
          </cell>
          <cell r="O112" t="str">
            <v>In FY 2021-22, in order to receive 100% funding (prorated based on funds available), your county must be eligible for Low Wealth funding and your actual local appropriation per student must equal or exceed the anticipated local appropriation per student.  If eligible and your actual appropriation is less than the anticipated appropriation, your allotment will be prorated based on the ratio of the actual appropriation to the anticipated appropriation.</v>
          </cell>
        </row>
        <row r="113">
          <cell r="K113" t="str">
            <v>V</v>
          </cell>
          <cell r="O113" t="str">
            <v>In FY 2021-22, your county will receive 100% of your calculated allotment if you are eligible for funding (prorated based on funds available).</v>
          </cell>
        </row>
        <row r="114">
          <cell r="B114" t="str">
            <v xml:space="preserve">Note 1: Real Estate Assessment Sales Ratios </v>
          </cell>
        </row>
        <row r="115">
          <cell r="B115" t="str">
            <v xml:space="preserve">            (1) Data of Real Estate Assessment Sales Ratios was downloaded from</v>
          </cell>
        </row>
        <row r="116">
          <cell r="B116" t="str">
            <v xml:space="preserve">                  http://www.dornc.com/publications/property.html by clicking on the link</v>
          </cell>
        </row>
        <row r="117">
          <cell r="B117" t="str">
            <v xml:space="preserve">                 entitled "Sales Ratios for Multiple Years (Excel)" under the heading "Sales Ratio."</v>
          </cell>
        </row>
        <row r="119">
          <cell r="B119" t="str">
            <v>Note 2: Year of latest revaluation and Property Tax Rates</v>
          </cell>
        </row>
        <row r="120">
          <cell r="B120" t="str">
            <v xml:space="preserve">            Data obtained from "2019-2020 Property Tax Rates and Revaluation Schedules for North Carolina Counties"</v>
          </cell>
        </row>
        <row r="122">
          <cell r="B122" t="str">
            <v>Note 3: Calculation of Weighted Sales Assessment Ratio (WSA)</v>
          </cell>
        </row>
        <row r="123">
          <cell r="B123" t="str">
            <v xml:space="preserve">            (1) If year of latest revaluation is 2019, WSA is equal to Year 2019's sales ratio</v>
          </cell>
        </row>
        <row r="124">
          <cell r="B124" t="str">
            <v xml:space="preserve">            (2) If year of latest revaluation is 2018, WSA is equal to ((Year 2018's sales ratio x 2)</v>
          </cell>
        </row>
        <row r="125">
          <cell r="B125" t="str">
            <v xml:space="preserve">                 + ( Year 2019's sales ratio x 4)) / 6</v>
          </cell>
        </row>
        <row r="126">
          <cell r="B126" t="str">
            <v xml:space="preserve">            (3) If year of latest revaluation is 2017 or prior, WSA is equal to ((Year 2017's sales ratio x 1)</v>
          </cell>
        </row>
        <row r="127">
          <cell r="B127" t="str">
            <v xml:space="preserve">                 + ( Year 2018's sales ratio x 2) + (Year 2019's sales ratio x 3) / 6</v>
          </cell>
        </row>
        <row r="128">
          <cell r="B128" t="str">
            <v xml:space="preserve">            For regulation, see General Assembly of North Carolina, Senate Bill 402, </v>
          </cell>
        </row>
        <row r="129">
          <cell r="B129" t="str">
            <v xml:space="preserve">                   Use of Supplemental Funding in Low Wealth Counties, Section 8.3(b)(17).</v>
          </cell>
        </row>
        <row r="131">
          <cell r="B131" t="str">
            <v>Note 4. Effective County Tax Rate</v>
          </cell>
        </row>
        <row r="132">
          <cell r="B132" t="str">
            <v xml:space="preserve">            For regulation, see General Assembly of North Carolina, Senate Bill 402, </v>
          </cell>
        </row>
        <row r="133">
          <cell r="B133" t="str">
            <v xml:space="preserve">                   Use of Supplemental Funding in Low Wealth Counties, Section 8.3(b)(9).</v>
          </cell>
        </row>
        <row r="134">
          <cell r="B134" t="str">
            <v xml:space="preserve">                   Use of Supplemental Funding in Low Wealth Counties, Section 7.3.</v>
          </cell>
        </row>
        <row r="135">
          <cell r="B135" t="str">
            <v xml:space="preserve"> </v>
          </cell>
        </row>
        <row r="137">
          <cell r="A137" t="str">
            <v>P</v>
          </cell>
          <cell r="B137" t="str">
            <v>Traced to email from Sharon Phelan 4/30/2020</v>
          </cell>
        </row>
        <row r="138">
          <cell r="A138" t="str">
            <v>V</v>
          </cell>
          <cell r="B138" t="str">
            <v>calculates correctly</v>
          </cell>
        </row>
        <row r="139">
          <cell r="A139" t="str">
            <v>Ñ</v>
          </cell>
          <cell r="B139" t="str">
            <v>Traced to FY 19-20 tax rates from Department of Revenue website</v>
          </cell>
        </row>
      </sheetData>
      <sheetData sheetId="6"/>
      <sheetData sheetId="7"/>
      <sheetData sheetId="8">
        <row r="1">
          <cell r="AJ1" t="str">
            <v>LEA #420 being adjusted</v>
          </cell>
          <cell r="AM1" t="str">
            <v>LEA #420 being adjusted</v>
          </cell>
          <cell r="AP1" t="str">
            <v>LEA #420 being adjusted</v>
          </cell>
          <cell r="AS1" t="str">
            <v>LEA #420 being adjusted</v>
          </cell>
        </row>
        <row r="2">
          <cell r="AJ2" t="str">
            <v>(see "LEA 420 Revised Approp" tab)</v>
          </cell>
          <cell r="AM2" t="str">
            <v>(see "LEA 420 Revised Approp" tab)</v>
          </cell>
          <cell r="AP2" t="str">
            <v>(see "LEA 420 Revised Approp" tab)</v>
          </cell>
          <cell r="AS2" t="str">
            <v>(see "LEA 420 Revised Approp" tab)</v>
          </cell>
        </row>
        <row r="3">
          <cell r="P3" t="str">
            <v>LEA#240</v>
          </cell>
          <cell r="R3" t="str">
            <v>LEA#400,820,&amp;910</v>
          </cell>
          <cell r="U3" t="str">
            <v>LEA#240, 910</v>
          </cell>
          <cell r="X3" t="str">
            <v>LEA#400, 820</v>
          </cell>
          <cell r="AG3" t="str">
            <v>LEA #420 being adjusted</v>
          </cell>
          <cell r="AJ3" t="str">
            <v>LEA #210 being adjusted</v>
          </cell>
          <cell r="AM3" t="str">
            <v>LEA #210 being adjusted</v>
          </cell>
          <cell r="AP3" t="str">
            <v>LEAs #210,470,620,970 being adjusted</v>
          </cell>
          <cell r="AS3" t="str">
            <v>LEAs #470,620,860,870,970 being adjusted</v>
          </cell>
          <cell r="AV3" t="str">
            <v>LEAs #010 being adjusted</v>
          </cell>
          <cell r="AY3" t="str">
            <v>LEAs #080 being adjusted</v>
          </cell>
        </row>
        <row r="4">
          <cell r="P4" t="str">
            <v>being adjusted</v>
          </cell>
          <cell r="R4" t="str">
            <v>being adjusted (see tab "Supplanting Note)</v>
          </cell>
          <cell r="U4" t="str">
            <v>being adjusted (see tab "Supplanting Note)</v>
          </cell>
          <cell r="X4" t="str">
            <v>being adjusted (see tab "Supplanting Note)</v>
          </cell>
          <cell r="AG4" t="str">
            <v>(see "LEA 420 Revised Approp" tab)</v>
          </cell>
          <cell r="AJ4" t="str">
            <v>(see tab "Supplanting Note")</v>
          </cell>
          <cell r="AM4" t="str">
            <v>(see tab "Supplanting Note")</v>
          </cell>
          <cell r="AP4" t="str">
            <v>(see tab "Supplanting Note")</v>
          </cell>
          <cell r="AS4" t="str">
            <v>(see tab "Supplanting Note")</v>
          </cell>
          <cell r="AV4" t="str">
            <v>(see tab "Supplanting Note")</v>
          </cell>
          <cell r="AY4" t="str">
            <v>(see tab "Supplanting Note")</v>
          </cell>
        </row>
        <row r="7">
          <cell r="C7" t="str">
            <v>FY 97-98</v>
          </cell>
          <cell r="F7" t="str">
            <v>FY 98-99</v>
          </cell>
          <cell r="I7" t="str">
            <v>FY 99-00</v>
          </cell>
          <cell r="L7" t="str">
            <v>FY 00-01</v>
          </cell>
          <cell r="O7" t="str">
            <v xml:space="preserve">FY 01-02 </v>
          </cell>
          <cell r="R7" t="str">
            <v>FY 02-03</v>
          </cell>
          <cell r="U7" t="str">
            <v>FY 03-04</v>
          </cell>
          <cell r="X7" t="str">
            <v>FY 04-05</v>
          </cell>
          <cell r="AA7" t="str">
            <v>FY 05-06</v>
          </cell>
          <cell r="AD7" t="str">
            <v>FY 06-07</v>
          </cell>
          <cell r="AG7" t="str">
            <v>FY 07-08</v>
          </cell>
          <cell r="AJ7" t="str">
            <v>FY 08-09</v>
          </cell>
          <cell r="AM7" t="str">
            <v>FY 09-10</v>
          </cell>
          <cell r="AP7" t="str">
            <v>FY 10-11</v>
          </cell>
          <cell r="AS7" t="str">
            <v>FY 11-12</v>
          </cell>
          <cell r="AV7" t="str">
            <v>FY 12-13</v>
          </cell>
          <cell r="AY7" t="str">
            <v>FY 13-14</v>
          </cell>
          <cell r="BB7" t="str">
            <v>FY 14-15</v>
          </cell>
          <cell r="BE7" t="str">
            <v>FY 15-16</v>
          </cell>
          <cell r="BH7" t="str">
            <v>FY 16-17</v>
          </cell>
          <cell r="BK7" t="str">
            <v>FY 17-18</v>
          </cell>
          <cell r="BN7" t="str">
            <v>FY 18-19</v>
          </cell>
        </row>
        <row r="8">
          <cell r="A8" t="str">
            <v>LEA No</v>
          </cell>
          <cell r="B8" t="str">
            <v xml:space="preserve">   LEA Name</v>
          </cell>
          <cell r="C8" t="str">
            <v>FY97-98 ADM</v>
          </cell>
          <cell r="D8" t="str">
            <v>FY97-98 Local Appropriation</v>
          </cell>
          <cell r="E8" t="str">
            <v>Appropriation per ADM</v>
          </cell>
          <cell r="F8" t="str">
            <v>FY98-99 ADM</v>
          </cell>
          <cell r="G8" t="str">
            <v>FY98-99 Local Appropriation</v>
          </cell>
          <cell r="H8" t="str">
            <v>Appropriation per ADM</v>
          </cell>
          <cell r="I8" t="str">
            <v>FY99-00 ADM</v>
          </cell>
          <cell r="J8" t="str">
            <v>FY99-00 Local Appropriation</v>
          </cell>
          <cell r="K8" t="str">
            <v>Appropriation per ADM</v>
          </cell>
          <cell r="L8" t="str">
            <v>FY00-01 ADM</v>
          </cell>
          <cell r="M8" t="str">
            <v>FY00-01 Local Appropriation</v>
          </cell>
          <cell r="N8" t="str">
            <v>Appropriation per ADM</v>
          </cell>
          <cell r="O8" t="str">
            <v>FY01-02 ADM</v>
          </cell>
          <cell r="P8" t="str">
            <v>FY01-02 Local Appropriation</v>
          </cell>
          <cell r="Q8" t="str">
            <v>Appropriation per ADM</v>
          </cell>
          <cell r="R8" t="str">
            <v>FY02-03 ADM</v>
          </cell>
          <cell r="S8" t="str">
            <v>FY02-03 Local Appropriation</v>
          </cell>
          <cell r="T8" t="str">
            <v>Appropriation per ADM</v>
          </cell>
          <cell r="U8" t="str">
            <v>FY03-04 ADM</v>
          </cell>
          <cell r="V8" t="str">
            <v>FY03-04 Local Appropriation</v>
          </cell>
          <cell r="W8" t="str">
            <v>Appropriation per ADM</v>
          </cell>
          <cell r="X8" t="str">
            <v>FY04-05 ADM</v>
          </cell>
          <cell r="Y8" t="str">
            <v>FY04-05 Local Appropriation</v>
          </cell>
          <cell r="Z8" t="str">
            <v>Appropriation per ADM</v>
          </cell>
          <cell r="AA8" t="str">
            <v>FY05-06 ADM</v>
          </cell>
          <cell r="AB8" t="str">
            <v>FY05-06 Local Appropriation</v>
          </cell>
          <cell r="AC8" t="str">
            <v>Appropriation per ADM</v>
          </cell>
          <cell r="AD8" t="str">
            <v>FY06-07 ADM</v>
          </cell>
          <cell r="AE8" t="str">
            <v>FY06-07 Local Appropriation</v>
          </cell>
          <cell r="AF8" t="str">
            <v>Appropriation per ADM</v>
          </cell>
          <cell r="AG8" t="str">
            <v>FY07-08 ADM</v>
          </cell>
          <cell r="AH8" t="str">
            <v>FY07-08 Local Appropriation</v>
          </cell>
          <cell r="AI8" t="str">
            <v>Appropriation per ADM</v>
          </cell>
          <cell r="AJ8" t="str">
            <v>FY08-09 ADM</v>
          </cell>
          <cell r="AK8" t="str">
            <v>FY08-09 Local Appropriation</v>
          </cell>
          <cell r="AL8" t="str">
            <v>Appropriation per ADM</v>
          </cell>
          <cell r="AM8" t="str">
            <v>FY09-10 ADM</v>
          </cell>
          <cell r="AN8" t="str">
            <v>FY09-10 Local Appropriation</v>
          </cell>
          <cell r="AO8" t="str">
            <v>Appropriation per ADM</v>
          </cell>
          <cell r="AP8" t="str">
            <v>FY10-11 ADM</v>
          </cell>
          <cell r="AQ8" t="str">
            <v>FY10-11 Local Appropriation</v>
          </cell>
          <cell r="AR8" t="str">
            <v>Appropriation per ADM</v>
          </cell>
          <cell r="AS8" t="str">
            <v>FY11-12 ADM</v>
          </cell>
          <cell r="AT8" t="str">
            <v>FY11-12 Local Appropriation</v>
          </cell>
          <cell r="AU8" t="str">
            <v>Appropriation per ADM</v>
          </cell>
          <cell r="AV8" t="str">
            <v>FY12-13 ADM</v>
          </cell>
          <cell r="AW8" t="str">
            <v>FY12-13 Local Appropriation</v>
          </cell>
          <cell r="AX8" t="str">
            <v>Appropriation per ADM</v>
          </cell>
          <cell r="AY8" t="str">
            <v>FY13-14 ADM</v>
          </cell>
          <cell r="AZ8" t="str">
            <v>FY13-14 Local Appropriation</v>
          </cell>
          <cell r="BA8" t="str">
            <v>Appropriation per ADM</v>
          </cell>
          <cell r="BB8" t="str">
            <v>FY14-15 ADM</v>
          </cell>
          <cell r="BC8" t="str">
            <v>FY14-15 Local Appropriation</v>
          </cell>
          <cell r="BD8" t="str">
            <v>Appropriation per ADM</v>
          </cell>
          <cell r="BE8" t="str">
            <v>FY15-16 ADM</v>
          </cell>
          <cell r="BF8" t="str">
            <v>FY15-16 Local Appropriation</v>
          </cell>
          <cell r="BG8" t="str">
            <v>Appropriation per ADM</v>
          </cell>
          <cell r="BH8" t="str">
            <v>FY16-17 ADM</v>
          </cell>
          <cell r="BI8" t="str">
            <v>FY16-17 Local Appropriation</v>
          </cell>
          <cell r="BJ8" t="str">
            <v>Appropriation per ADM</v>
          </cell>
          <cell r="BK8" t="str">
            <v>FY17-18 ADM</v>
          </cell>
          <cell r="BL8" t="str">
            <v>FY17-18 Local Appropriation</v>
          </cell>
          <cell r="BM8" t="str">
            <v>Appropriation per ADM</v>
          </cell>
          <cell r="BN8" t="str">
            <v>FY18-19 ADM</v>
          </cell>
          <cell r="BO8" t="str">
            <v>FY18-19 Local Appropriation</v>
          </cell>
          <cell r="BP8" t="str">
            <v>Appropriation per ADM</v>
          </cell>
        </row>
        <row r="9">
          <cell r="A9" t="str">
            <v>010</v>
          </cell>
          <cell r="B9" t="str">
            <v>Alamance Co.</v>
          </cell>
          <cell r="C9">
            <v>19270</v>
          </cell>
          <cell r="D9">
            <v>17700249</v>
          </cell>
          <cell r="E9">
            <v>918.54</v>
          </cell>
          <cell r="F9">
            <v>19838</v>
          </cell>
          <cell r="G9">
            <v>18546487</v>
          </cell>
          <cell r="H9">
            <v>934.9</v>
          </cell>
          <cell r="I9">
            <v>20310</v>
          </cell>
          <cell r="J9">
            <v>19520879</v>
          </cell>
          <cell r="K9">
            <v>961.15</v>
          </cell>
          <cell r="L9">
            <v>20917</v>
          </cell>
          <cell r="M9">
            <v>21470662</v>
          </cell>
          <cell r="N9">
            <v>1026.47</v>
          </cell>
          <cell r="O9">
            <v>21486</v>
          </cell>
          <cell r="P9">
            <v>22958678</v>
          </cell>
          <cell r="Q9">
            <v>1068.54</v>
          </cell>
          <cell r="R9">
            <v>22337</v>
          </cell>
          <cell r="S9">
            <v>23422820</v>
          </cell>
          <cell r="T9">
            <v>1048.6099999999999</v>
          </cell>
          <cell r="U9">
            <v>22220</v>
          </cell>
          <cell r="V9">
            <v>24234939</v>
          </cell>
          <cell r="W9">
            <v>1090.68</v>
          </cell>
          <cell r="X9">
            <v>22610</v>
          </cell>
          <cell r="Y9">
            <v>25121359</v>
          </cell>
          <cell r="Z9">
            <v>1111.07</v>
          </cell>
          <cell r="AA9">
            <v>22701</v>
          </cell>
          <cell r="AB9">
            <v>26466238</v>
          </cell>
          <cell r="AC9">
            <v>1165.8599999999999</v>
          </cell>
          <cell r="AD9">
            <v>23141</v>
          </cell>
          <cell r="AE9">
            <v>28166238</v>
          </cell>
          <cell r="AF9">
            <v>1217.1600000000001</v>
          </cell>
          <cell r="AG9">
            <v>23862</v>
          </cell>
          <cell r="AH9">
            <v>30932514</v>
          </cell>
          <cell r="AI9">
            <v>1296.31</v>
          </cell>
          <cell r="AJ9">
            <v>24000</v>
          </cell>
          <cell r="AK9">
            <v>33713214</v>
          </cell>
          <cell r="AL9">
            <v>1404.72</v>
          </cell>
          <cell r="AM9">
            <v>23540</v>
          </cell>
          <cell r="AN9">
            <v>34120907</v>
          </cell>
          <cell r="AO9">
            <v>1449.49</v>
          </cell>
          <cell r="AP9">
            <v>23631</v>
          </cell>
          <cell r="AQ9">
            <v>34520907</v>
          </cell>
          <cell r="AR9">
            <v>1460.83</v>
          </cell>
          <cell r="AS9">
            <v>23754</v>
          </cell>
          <cell r="AT9">
            <v>33500000</v>
          </cell>
          <cell r="AU9">
            <v>1410.29</v>
          </cell>
          <cell r="AV9">
            <v>23696</v>
          </cell>
          <cell r="AW9">
            <v>32427502</v>
          </cell>
          <cell r="AX9">
            <v>1368.48</v>
          </cell>
          <cell r="AY9">
            <v>23996</v>
          </cell>
          <cell r="AZ9">
            <v>32405000</v>
          </cell>
          <cell r="BA9">
            <v>1350.43</v>
          </cell>
          <cell r="BB9">
            <v>24117</v>
          </cell>
          <cell r="BC9">
            <v>33117749</v>
          </cell>
          <cell r="BD9">
            <v>1373.21</v>
          </cell>
          <cell r="BE9">
            <v>24432</v>
          </cell>
          <cell r="BF9">
            <v>36417749</v>
          </cell>
          <cell r="BG9">
            <v>1490.58</v>
          </cell>
          <cell r="BH9">
            <v>24544</v>
          </cell>
          <cell r="BI9">
            <v>38264189</v>
          </cell>
          <cell r="BJ9">
            <v>1559</v>
          </cell>
          <cell r="BK9">
            <v>24533</v>
          </cell>
          <cell r="BL9">
            <v>40681907</v>
          </cell>
          <cell r="BM9">
            <v>1658.25</v>
          </cell>
          <cell r="BN9">
            <v>24984</v>
          </cell>
          <cell r="BO9">
            <v>42463142</v>
          </cell>
          <cell r="BP9">
            <v>1699.61</v>
          </cell>
          <cell r="BQ9">
            <v>24776</v>
          </cell>
        </row>
        <row r="10">
          <cell r="A10" t="str">
            <v>020</v>
          </cell>
          <cell r="B10" t="str">
            <v>Alexander Co.</v>
          </cell>
          <cell r="C10">
            <v>5166</v>
          </cell>
          <cell r="D10">
            <v>2855230</v>
          </cell>
          <cell r="E10">
            <v>552.70000000000005</v>
          </cell>
          <cell r="F10">
            <v>5448</v>
          </cell>
          <cell r="G10">
            <v>3321450</v>
          </cell>
          <cell r="H10">
            <v>609.66</v>
          </cell>
          <cell r="I10">
            <v>5378</v>
          </cell>
          <cell r="J10">
            <v>3700000</v>
          </cell>
          <cell r="K10">
            <v>687.99</v>
          </cell>
          <cell r="L10">
            <v>5395</v>
          </cell>
          <cell r="M10">
            <v>4200000</v>
          </cell>
          <cell r="N10">
            <v>778.5</v>
          </cell>
          <cell r="O10">
            <v>5460</v>
          </cell>
          <cell r="P10">
            <v>4483200</v>
          </cell>
          <cell r="Q10">
            <v>821.1</v>
          </cell>
          <cell r="R10">
            <v>5643</v>
          </cell>
          <cell r="S10">
            <v>4175000</v>
          </cell>
          <cell r="T10">
            <v>739.85</v>
          </cell>
          <cell r="U10">
            <v>5535</v>
          </cell>
          <cell r="V10">
            <v>4500000</v>
          </cell>
          <cell r="W10">
            <v>813.01</v>
          </cell>
          <cell r="X10">
            <v>5689</v>
          </cell>
          <cell r="Y10">
            <v>4500000</v>
          </cell>
          <cell r="Z10">
            <v>791</v>
          </cell>
          <cell r="AA10">
            <v>5771</v>
          </cell>
          <cell r="AB10">
            <v>4900000</v>
          </cell>
          <cell r="AC10">
            <v>849.07</v>
          </cell>
          <cell r="AD10">
            <v>5767</v>
          </cell>
          <cell r="AE10">
            <v>5100000</v>
          </cell>
          <cell r="AF10">
            <v>884.34</v>
          </cell>
          <cell r="AG10">
            <v>5694</v>
          </cell>
          <cell r="AH10">
            <v>5325000</v>
          </cell>
          <cell r="AI10">
            <v>935.19</v>
          </cell>
          <cell r="AJ10">
            <v>5656</v>
          </cell>
          <cell r="AK10">
            <v>5150005</v>
          </cell>
          <cell r="AL10">
            <v>910.54</v>
          </cell>
          <cell r="AM10">
            <v>5585</v>
          </cell>
          <cell r="AN10">
            <v>5150000</v>
          </cell>
          <cell r="AO10">
            <v>922.11</v>
          </cell>
          <cell r="AP10">
            <v>5540</v>
          </cell>
          <cell r="AQ10">
            <v>5150000</v>
          </cell>
          <cell r="AR10">
            <v>929.6</v>
          </cell>
          <cell r="AS10">
            <v>5507</v>
          </cell>
          <cell r="AT10">
            <v>5200000</v>
          </cell>
          <cell r="AU10">
            <v>944.25</v>
          </cell>
          <cell r="AV10">
            <v>5458</v>
          </cell>
          <cell r="AW10">
            <v>5000000</v>
          </cell>
          <cell r="AX10">
            <v>916.09</v>
          </cell>
          <cell r="AY10">
            <v>5374</v>
          </cell>
          <cell r="AZ10">
            <v>5250000</v>
          </cell>
          <cell r="BA10">
            <v>976.93</v>
          </cell>
          <cell r="BB10">
            <v>5310</v>
          </cell>
          <cell r="BC10">
            <v>5250000</v>
          </cell>
          <cell r="BD10">
            <v>988.7</v>
          </cell>
          <cell r="BE10">
            <v>5175</v>
          </cell>
          <cell r="BF10">
            <v>5631900</v>
          </cell>
          <cell r="BG10">
            <v>1088.29</v>
          </cell>
          <cell r="BH10">
            <v>4992</v>
          </cell>
          <cell r="BI10">
            <v>6031900</v>
          </cell>
          <cell r="BJ10">
            <v>1208.31</v>
          </cell>
          <cell r="BK10">
            <v>4932</v>
          </cell>
          <cell r="BL10">
            <v>6031900</v>
          </cell>
          <cell r="BM10">
            <v>1223.01</v>
          </cell>
          <cell r="BN10">
            <v>4960</v>
          </cell>
          <cell r="BO10">
            <v>6520851</v>
          </cell>
          <cell r="BP10">
            <v>1314.69</v>
          </cell>
        </row>
        <row r="11">
          <cell r="A11" t="str">
            <v>030</v>
          </cell>
          <cell r="B11" t="str">
            <v>Alleghany Co.</v>
          </cell>
          <cell r="C11">
            <v>1471</v>
          </cell>
          <cell r="D11">
            <v>1066528</v>
          </cell>
          <cell r="E11">
            <v>725.04</v>
          </cell>
          <cell r="F11">
            <v>1483</v>
          </cell>
          <cell r="G11">
            <v>1133418</v>
          </cell>
          <cell r="H11">
            <v>764.27</v>
          </cell>
          <cell r="I11">
            <v>1480</v>
          </cell>
          <cell r="J11">
            <v>1235000</v>
          </cell>
          <cell r="K11">
            <v>834.46</v>
          </cell>
          <cell r="L11">
            <v>1442</v>
          </cell>
          <cell r="M11">
            <v>1321450</v>
          </cell>
          <cell r="N11">
            <v>916.4</v>
          </cell>
          <cell r="O11">
            <v>1422</v>
          </cell>
          <cell r="P11">
            <v>1477364</v>
          </cell>
          <cell r="Q11">
            <v>1038.93</v>
          </cell>
          <cell r="R11">
            <v>1433</v>
          </cell>
          <cell r="S11">
            <v>1512586</v>
          </cell>
          <cell r="T11">
            <v>1055.54</v>
          </cell>
          <cell r="U11">
            <v>1483</v>
          </cell>
          <cell r="V11">
            <v>1580177</v>
          </cell>
          <cell r="W11">
            <v>1065.53</v>
          </cell>
          <cell r="X11">
            <v>1509</v>
          </cell>
          <cell r="Y11">
            <v>1671083</v>
          </cell>
          <cell r="Z11">
            <v>1107.4100000000001</v>
          </cell>
          <cell r="AA11">
            <v>1544</v>
          </cell>
          <cell r="AB11">
            <v>1919225</v>
          </cell>
          <cell r="AC11">
            <v>1243.02</v>
          </cell>
          <cell r="AD11">
            <v>1551</v>
          </cell>
          <cell r="AE11">
            <v>2117647</v>
          </cell>
          <cell r="AF11">
            <v>1365.34</v>
          </cell>
          <cell r="AG11">
            <v>1591</v>
          </cell>
          <cell r="AH11">
            <v>2328153</v>
          </cell>
          <cell r="AI11">
            <v>1463.33</v>
          </cell>
          <cell r="AJ11">
            <v>1587</v>
          </cell>
          <cell r="AK11">
            <v>2516520</v>
          </cell>
          <cell r="AL11">
            <v>1585.71</v>
          </cell>
          <cell r="AM11">
            <v>1542</v>
          </cell>
          <cell r="AN11">
            <v>2498485</v>
          </cell>
          <cell r="AO11">
            <v>1620.29</v>
          </cell>
          <cell r="AP11">
            <v>1506</v>
          </cell>
          <cell r="AQ11">
            <v>2558675</v>
          </cell>
          <cell r="AR11">
            <v>1698.99</v>
          </cell>
          <cell r="AS11">
            <v>1455</v>
          </cell>
          <cell r="AT11">
            <v>2598675</v>
          </cell>
          <cell r="AU11">
            <v>1786.03</v>
          </cell>
          <cell r="AV11">
            <v>1446</v>
          </cell>
          <cell r="AW11">
            <v>2468742</v>
          </cell>
          <cell r="AX11">
            <v>1707.29</v>
          </cell>
          <cell r="AY11">
            <v>1397</v>
          </cell>
          <cell r="AZ11">
            <v>2468742</v>
          </cell>
          <cell r="BA11">
            <v>1767.17</v>
          </cell>
          <cell r="BB11">
            <v>1456</v>
          </cell>
          <cell r="BC11">
            <v>2518117</v>
          </cell>
          <cell r="BD11">
            <v>1729.48</v>
          </cell>
          <cell r="BE11">
            <v>1442</v>
          </cell>
          <cell r="BF11">
            <v>2518117</v>
          </cell>
          <cell r="BG11">
            <v>1746.27</v>
          </cell>
          <cell r="BH11">
            <v>1410</v>
          </cell>
          <cell r="BI11">
            <v>2593661</v>
          </cell>
          <cell r="BJ11">
            <v>1839.48</v>
          </cell>
          <cell r="BK11">
            <v>1359</v>
          </cell>
          <cell r="BL11">
            <v>2664412</v>
          </cell>
          <cell r="BM11">
            <v>1960.57</v>
          </cell>
          <cell r="BN11">
            <v>1362</v>
          </cell>
          <cell r="BO11">
            <v>2713791</v>
          </cell>
          <cell r="BP11">
            <v>1992.5</v>
          </cell>
        </row>
        <row r="12">
          <cell r="A12" t="str">
            <v>040</v>
          </cell>
          <cell r="B12" t="str">
            <v>Anson Co.</v>
          </cell>
          <cell r="C12">
            <v>4511</v>
          </cell>
          <cell r="D12">
            <v>2850000</v>
          </cell>
          <cell r="E12">
            <v>631.79</v>
          </cell>
          <cell r="F12">
            <v>4593</v>
          </cell>
          <cell r="G12">
            <v>3013145</v>
          </cell>
          <cell r="H12">
            <v>656.03</v>
          </cell>
          <cell r="I12">
            <v>4526</v>
          </cell>
          <cell r="J12">
            <v>3053145</v>
          </cell>
          <cell r="K12">
            <v>674.58</v>
          </cell>
          <cell r="L12">
            <v>4553</v>
          </cell>
          <cell r="M12">
            <v>3246944</v>
          </cell>
          <cell r="N12">
            <v>713.14</v>
          </cell>
          <cell r="O12">
            <v>4481</v>
          </cell>
          <cell r="P12">
            <v>3311882</v>
          </cell>
          <cell r="Q12">
            <v>739.09</v>
          </cell>
          <cell r="R12">
            <v>4514</v>
          </cell>
          <cell r="S12">
            <v>3378119</v>
          </cell>
          <cell r="T12">
            <v>748.36</v>
          </cell>
          <cell r="U12">
            <v>4460</v>
          </cell>
          <cell r="V12">
            <v>3310557</v>
          </cell>
          <cell r="W12">
            <v>742.28</v>
          </cell>
          <cell r="X12">
            <v>4403</v>
          </cell>
          <cell r="Y12">
            <v>3333840</v>
          </cell>
          <cell r="Z12">
            <v>757.17</v>
          </cell>
          <cell r="AA12">
            <v>4369</v>
          </cell>
          <cell r="AB12">
            <v>3400517</v>
          </cell>
          <cell r="AC12">
            <v>778.33</v>
          </cell>
          <cell r="AD12">
            <v>4220</v>
          </cell>
          <cell r="AE12">
            <v>3502532</v>
          </cell>
          <cell r="AF12">
            <v>829.98</v>
          </cell>
          <cell r="AG12">
            <v>4183</v>
          </cell>
          <cell r="AH12">
            <v>3641708</v>
          </cell>
          <cell r="AI12">
            <v>870.6</v>
          </cell>
          <cell r="AJ12">
            <v>4058</v>
          </cell>
          <cell r="AK12">
            <v>3759776</v>
          </cell>
          <cell r="AL12">
            <v>926.51</v>
          </cell>
          <cell r="AM12">
            <v>3908</v>
          </cell>
          <cell r="AN12">
            <v>3755928</v>
          </cell>
          <cell r="AO12">
            <v>961.09</v>
          </cell>
          <cell r="AP12">
            <v>3842</v>
          </cell>
          <cell r="AQ12">
            <v>3678898</v>
          </cell>
          <cell r="AR12">
            <v>957.55</v>
          </cell>
          <cell r="AS12">
            <v>3810</v>
          </cell>
          <cell r="AT12">
            <v>3620880</v>
          </cell>
          <cell r="AU12">
            <v>950.36</v>
          </cell>
          <cell r="AV12">
            <v>3744</v>
          </cell>
          <cell r="AW12">
            <v>3685880</v>
          </cell>
          <cell r="AX12">
            <v>984.48</v>
          </cell>
          <cell r="AY12">
            <v>3673</v>
          </cell>
          <cell r="AZ12">
            <v>3832250</v>
          </cell>
          <cell r="BA12">
            <v>1043.3599999999999</v>
          </cell>
          <cell r="BB12">
            <v>3609</v>
          </cell>
          <cell r="BC12">
            <v>3939353</v>
          </cell>
          <cell r="BD12">
            <v>1091.54</v>
          </cell>
          <cell r="BE12">
            <v>3526</v>
          </cell>
          <cell r="BF12">
            <v>4311011</v>
          </cell>
          <cell r="BG12">
            <v>1222.6300000000001</v>
          </cell>
          <cell r="BH12">
            <v>3445</v>
          </cell>
          <cell r="BI12">
            <v>4460783</v>
          </cell>
          <cell r="BJ12">
            <v>1294.8599999999999</v>
          </cell>
          <cell r="BK12">
            <v>3339</v>
          </cell>
          <cell r="BL12">
            <v>4510357</v>
          </cell>
          <cell r="BM12">
            <v>1350.81</v>
          </cell>
          <cell r="BN12">
            <v>3382</v>
          </cell>
          <cell r="BO12">
            <v>4550616</v>
          </cell>
          <cell r="BP12">
            <v>1345.54</v>
          </cell>
        </row>
        <row r="13">
          <cell r="A13" t="str">
            <v>050</v>
          </cell>
          <cell r="B13" t="str">
            <v>Ashe Co.</v>
          </cell>
          <cell r="C13">
            <v>3404</v>
          </cell>
          <cell r="D13">
            <v>2174227</v>
          </cell>
          <cell r="E13">
            <v>638.73</v>
          </cell>
          <cell r="F13">
            <v>3321</v>
          </cell>
          <cell r="G13">
            <v>2300000</v>
          </cell>
          <cell r="H13">
            <v>692.56</v>
          </cell>
          <cell r="I13">
            <v>3269</v>
          </cell>
          <cell r="J13">
            <v>2900000</v>
          </cell>
          <cell r="K13">
            <v>887.12</v>
          </cell>
          <cell r="L13">
            <v>3211</v>
          </cell>
          <cell r="M13">
            <v>2598744</v>
          </cell>
          <cell r="N13">
            <v>809.33</v>
          </cell>
          <cell r="O13">
            <v>3218</v>
          </cell>
          <cell r="P13">
            <v>2730000</v>
          </cell>
          <cell r="Q13">
            <v>848.35</v>
          </cell>
          <cell r="R13">
            <v>3192</v>
          </cell>
          <cell r="S13">
            <v>2600000</v>
          </cell>
          <cell r="T13">
            <v>814.54</v>
          </cell>
          <cell r="U13">
            <v>3207</v>
          </cell>
          <cell r="V13">
            <v>2822240</v>
          </cell>
          <cell r="W13">
            <v>880.02</v>
          </cell>
          <cell r="X13">
            <v>3212</v>
          </cell>
          <cell r="Y13">
            <v>2957876</v>
          </cell>
          <cell r="Z13">
            <v>920.88</v>
          </cell>
          <cell r="AA13">
            <v>3223</v>
          </cell>
          <cell r="AB13">
            <v>3046839</v>
          </cell>
          <cell r="AC13">
            <v>945.34</v>
          </cell>
          <cell r="AD13">
            <v>3313</v>
          </cell>
          <cell r="AE13">
            <v>3199115</v>
          </cell>
          <cell r="AF13">
            <v>965.62</v>
          </cell>
          <cell r="AG13">
            <v>3316</v>
          </cell>
          <cell r="AH13">
            <v>3360000</v>
          </cell>
          <cell r="AI13">
            <v>1013.27</v>
          </cell>
          <cell r="AJ13">
            <v>3295</v>
          </cell>
          <cell r="AK13">
            <v>3635520</v>
          </cell>
          <cell r="AL13">
            <v>1103.3399999999999</v>
          </cell>
          <cell r="AM13">
            <v>3214</v>
          </cell>
          <cell r="AN13">
            <v>3635520</v>
          </cell>
          <cell r="AO13">
            <v>1131.1500000000001</v>
          </cell>
          <cell r="AP13">
            <v>3263</v>
          </cell>
          <cell r="AQ13">
            <v>3635520</v>
          </cell>
          <cell r="AR13">
            <v>1114.1600000000001</v>
          </cell>
          <cell r="AS13">
            <v>3205</v>
          </cell>
          <cell r="AT13">
            <v>3760520</v>
          </cell>
          <cell r="AU13">
            <v>1173.33</v>
          </cell>
          <cell r="AV13">
            <v>3139</v>
          </cell>
          <cell r="AW13">
            <v>4000000</v>
          </cell>
          <cell r="AX13">
            <v>1274.29</v>
          </cell>
          <cell r="AY13">
            <v>3196</v>
          </cell>
          <cell r="AZ13">
            <v>4448032</v>
          </cell>
          <cell r="BA13">
            <v>1391.75</v>
          </cell>
          <cell r="BB13">
            <v>3187</v>
          </cell>
          <cell r="BC13">
            <v>4541475</v>
          </cell>
          <cell r="BD13">
            <v>1425</v>
          </cell>
          <cell r="BE13">
            <v>3151</v>
          </cell>
          <cell r="BF13">
            <v>4641903</v>
          </cell>
          <cell r="BG13">
            <v>1473.15</v>
          </cell>
          <cell r="BH13">
            <v>3110</v>
          </cell>
          <cell r="BI13">
            <v>4641903</v>
          </cell>
          <cell r="BJ13">
            <v>1492.57</v>
          </cell>
          <cell r="BK13">
            <v>3024</v>
          </cell>
          <cell r="BL13">
            <v>4784744</v>
          </cell>
          <cell r="BM13">
            <v>1582.26</v>
          </cell>
          <cell r="BN13">
            <v>2986</v>
          </cell>
          <cell r="BO13">
            <v>5047012</v>
          </cell>
          <cell r="BP13">
            <v>1690.23</v>
          </cell>
        </row>
        <row r="14">
          <cell r="A14" t="str">
            <v>060</v>
          </cell>
          <cell r="B14" t="str">
            <v>Avery Co.</v>
          </cell>
          <cell r="C14">
            <v>2433</v>
          </cell>
          <cell r="D14">
            <v>2355000</v>
          </cell>
          <cell r="E14">
            <v>967.94</v>
          </cell>
          <cell r="F14">
            <v>2583</v>
          </cell>
          <cell r="G14">
            <v>2355000</v>
          </cell>
          <cell r="H14">
            <v>911.73</v>
          </cell>
          <cell r="I14">
            <v>2556</v>
          </cell>
          <cell r="J14">
            <v>2480966</v>
          </cell>
          <cell r="K14">
            <v>970.64</v>
          </cell>
          <cell r="L14">
            <v>2499</v>
          </cell>
          <cell r="M14">
            <v>2651000</v>
          </cell>
          <cell r="N14">
            <v>1060.82</v>
          </cell>
          <cell r="O14">
            <v>2444</v>
          </cell>
          <cell r="P14">
            <v>2850000</v>
          </cell>
          <cell r="Q14">
            <v>1166.1199999999999</v>
          </cell>
          <cell r="R14">
            <v>2447</v>
          </cell>
          <cell r="S14">
            <v>2850000</v>
          </cell>
          <cell r="T14">
            <v>1164.69</v>
          </cell>
          <cell r="U14">
            <v>2518</v>
          </cell>
          <cell r="V14">
            <v>2982000</v>
          </cell>
          <cell r="W14">
            <v>1184.27</v>
          </cell>
          <cell r="X14">
            <v>2447</v>
          </cell>
          <cell r="Y14">
            <v>3200000</v>
          </cell>
          <cell r="Z14">
            <v>1307.72</v>
          </cell>
          <cell r="AA14">
            <v>2455</v>
          </cell>
          <cell r="AB14">
            <v>3336000</v>
          </cell>
          <cell r="AC14">
            <v>1358.86</v>
          </cell>
          <cell r="AD14">
            <v>2429</v>
          </cell>
          <cell r="AE14">
            <v>3564500</v>
          </cell>
          <cell r="AF14">
            <v>1467.48</v>
          </cell>
          <cell r="AG14">
            <v>2460</v>
          </cell>
          <cell r="AH14">
            <v>3742000</v>
          </cell>
          <cell r="AI14">
            <v>1521.14</v>
          </cell>
          <cell r="AJ14">
            <v>2361</v>
          </cell>
          <cell r="AK14">
            <v>3957367</v>
          </cell>
          <cell r="AL14">
            <v>1676.14</v>
          </cell>
          <cell r="AM14">
            <v>2351</v>
          </cell>
          <cell r="AN14">
            <v>3921000</v>
          </cell>
          <cell r="AO14">
            <v>1667.8</v>
          </cell>
          <cell r="AP14">
            <v>2339</v>
          </cell>
          <cell r="AQ14">
            <v>4024000</v>
          </cell>
          <cell r="AR14">
            <v>1720.39</v>
          </cell>
          <cell r="AS14">
            <v>2258</v>
          </cell>
          <cell r="AT14">
            <v>4036000</v>
          </cell>
          <cell r="AU14">
            <v>1787.42</v>
          </cell>
          <cell r="AV14">
            <v>2272</v>
          </cell>
          <cell r="AW14">
            <v>3915000</v>
          </cell>
          <cell r="AX14">
            <v>1723.15</v>
          </cell>
          <cell r="AY14">
            <v>2293</v>
          </cell>
          <cell r="AZ14">
            <v>3972725</v>
          </cell>
          <cell r="BA14">
            <v>1732.54</v>
          </cell>
          <cell r="BB14">
            <v>2278</v>
          </cell>
          <cell r="BC14">
            <v>3973725</v>
          </cell>
          <cell r="BD14">
            <v>1744.39</v>
          </cell>
          <cell r="BE14">
            <v>2269</v>
          </cell>
          <cell r="BF14">
            <v>4337518</v>
          </cell>
          <cell r="BG14">
            <v>1911.64</v>
          </cell>
          <cell r="BH14">
            <v>2242</v>
          </cell>
          <cell r="BI14">
            <v>4410013</v>
          </cell>
          <cell r="BJ14">
            <v>1967</v>
          </cell>
          <cell r="BK14">
            <v>2190</v>
          </cell>
          <cell r="BL14">
            <v>4683497</v>
          </cell>
          <cell r="BM14">
            <v>2138.58</v>
          </cell>
          <cell r="BN14">
            <v>2141</v>
          </cell>
          <cell r="BO14">
            <v>4641552</v>
          </cell>
          <cell r="BP14">
            <v>2167.94</v>
          </cell>
        </row>
        <row r="15">
          <cell r="A15" t="str">
            <v>070</v>
          </cell>
          <cell r="B15" t="str">
            <v>Beaufort Co.</v>
          </cell>
          <cell r="C15">
            <v>7525</v>
          </cell>
          <cell r="D15">
            <v>6450000</v>
          </cell>
          <cell r="E15">
            <v>857.14</v>
          </cell>
          <cell r="F15">
            <v>7454</v>
          </cell>
          <cell r="G15">
            <v>6739881</v>
          </cell>
          <cell r="H15">
            <v>904.2</v>
          </cell>
          <cell r="I15">
            <v>7455</v>
          </cell>
          <cell r="J15">
            <v>6993117</v>
          </cell>
          <cell r="K15">
            <v>938.04</v>
          </cell>
          <cell r="L15">
            <v>7428</v>
          </cell>
          <cell r="M15">
            <v>7320950</v>
          </cell>
          <cell r="N15">
            <v>985.59</v>
          </cell>
          <cell r="O15">
            <v>7392</v>
          </cell>
          <cell r="P15">
            <v>7222073</v>
          </cell>
          <cell r="Q15">
            <v>977.01</v>
          </cell>
          <cell r="R15">
            <v>7417</v>
          </cell>
          <cell r="S15">
            <v>7914533</v>
          </cell>
          <cell r="T15">
            <v>1067.08</v>
          </cell>
          <cell r="U15">
            <v>7438</v>
          </cell>
          <cell r="V15">
            <v>8018383</v>
          </cell>
          <cell r="W15">
            <v>1078.03</v>
          </cell>
          <cell r="X15">
            <v>7452</v>
          </cell>
          <cell r="Y15">
            <v>8418383</v>
          </cell>
          <cell r="Z15">
            <v>1129.68</v>
          </cell>
          <cell r="AA15">
            <v>7490</v>
          </cell>
          <cell r="AB15">
            <v>9178283</v>
          </cell>
          <cell r="AC15">
            <v>1225.4000000000001</v>
          </cell>
          <cell r="AD15">
            <v>7538</v>
          </cell>
          <cell r="AE15">
            <v>9846673</v>
          </cell>
          <cell r="AF15">
            <v>1306.27</v>
          </cell>
          <cell r="AG15">
            <v>7357</v>
          </cell>
          <cell r="AH15">
            <v>10750000</v>
          </cell>
          <cell r="AI15">
            <v>1461.19</v>
          </cell>
          <cell r="AJ15">
            <v>7483</v>
          </cell>
          <cell r="AK15">
            <v>11300000</v>
          </cell>
          <cell r="AL15">
            <v>1510.09</v>
          </cell>
          <cell r="AM15">
            <v>7460</v>
          </cell>
          <cell r="AN15">
            <v>11904252</v>
          </cell>
          <cell r="AO15">
            <v>1595.74</v>
          </cell>
          <cell r="AP15">
            <v>7398</v>
          </cell>
          <cell r="AQ15">
            <v>12435150</v>
          </cell>
          <cell r="AR15">
            <v>1680.88</v>
          </cell>
          <cell r="AS15">
            <v>7328</v>
          </cell>
          <cell r="AT15">
            <v>11995150</v>
          </cell>
          <cell r="AU15">
            <v>1636.89</v>
          </cell>
          <cell r="AV15">
            <v>7250</v>
          </cell>
          <cell r="AW15">
            <v>12195150</v>
          </cell>
          <cell r="AX15">
            <v>1682.09</v>
          </cell>
          <cell r="AY15">
            <v>7361</v>
          </cell>
          <cell r="AZ15">
            <v>12445150</v>
          </cell>
          <cell r="BA15">
            <v>1690.69</v>
          </cell>
          <cell r="BB15">
            <v>7405</v>
          </cell>
          <cell r="BC15">
            <v>12669163</v>
          </cell>
          <cell r="BD15">
            <v>1710.89</v>
          </cell>
          <cell r="BE15">
            <v>7425</v>
          </cell>
          <cell r="BF15">
            <v>13233163</v>
          </cell>
          <cell r="BG15">
            <v>1782.24</v>
          </cell>
          <cell r="BH15">
            <v>7349</v>
          </cell>
          <cell r="BI15">
            <v>14300984</v>
          </cell>
          <cell r="BJ15">
            <v>1945.98</v>
          </cell>
          <cell r="BK15">
            <v>7301</v>
          </cell>
          <cell r="BL15">
            <v>14587005</v>
          </cell>
          <cell r="BM15">
            <v>1997.95</v>
          </cell>
          <cell r="BN15">
            <v>7101</v>
          </cell>
          <cell r="BO15">
            <v>14392140</v>
          </cell>
          <cell r="BP15">
            <v>2026.78</v>
          </cell>
        </row>
        <row r="16">
          <cell r="A16" t="str">
            <v>080</v>
          </cell>
          <cell r="B16" t="str">
            <v>Bertie Co.</v>
          </cell>
          <cell r="C16">
            <v>3853</v>
          </cell>
          <cell r="D16">
            <v>1634266</v>
          </cell>
          <cell r="E16">
            <v>424.15</v>
          </cell>
          <cell r="F16">
            <v>3827</v>
          </cell>
          <cell r="G16">
            <v>1683294</v>
          </cell>
          <cell r="H16">
            <v>439.85</v>
          </cell>
          <cell r="I16">
            <v>3902</v>
          </cell>
          <cell r="J16">
            <v>1708544</v>
          </cell>
          <cell r="K16">
            <v>437.86</v>
          </cell>
          <cell r="L16">
            <v>3686</v>
          </cell>
          <cell r="M16">
            <v>1725629</v>
          </cell>
          <cell r="N16">
            <v>468.16</v>
          </cell>
          <cell r="O16">
            <v>3613</v>
          </cell>
          <cell r="P16">
            <v>1932704</v>
          </cell>
          <cell r="Q16">
            <v>534.92999999999995</v>
          </cell>
          <cell r="R16">
            <v>3548</v>
          </cell>
          <cell r="S16">
            <v>2004340</v>
          </cell>
          <cell r="T16">
            <v>564.91999999999996</v>
          </cell>
          <cell r="U16">
            <v>3488</v>
          </cell>
          <cell r="V16">
            <v>2034340</v>
          </cell>
          <cell r="W16">
            <v>583.24</v>
          </cell>
          <cell r="X16">
            <v>3404</v>
          </cell>
          <cell r="Y16">
            <v>2050000</v>
          </cell>
          <cell r="Z16">
            <v>602.23</v>
          </cell>
          <cell r="AA16">
            <v>3348</v>
          </cell>
          <cell r="AB16">
            <v>2057000</v>
          </cell>
          <cell r="AC16">
            <v>614.4</v>
          </cell>
          <cell r="AD16">
            <v>3247</v>
          </cell>
          <cell r="AE16">
            <v>2263000</v>
          </cell>
          <cell r="AF16">
            <v>696.95</v>
          </cell>
          <cell r="AG16">
            <v>3131</v>
          </cell>
          <cell r="AH16">
            <v>2500000</v>
          </cell>
          <cell r="AI16">
            <v>798.47</v>
          </cell>
          <cell r="AJ16">
            <v>3045</v>
          </cell>
          <cell r="AK16">
            <v>2750000</v>
          </cell>
          <cell r="AL16">
            <v>903.12</v>
          </cell>
          <cell r="AM16">
            <v>2920</v>
          </cell>
          <cell r="AN16">
            <v>2887500</v>
          </cell>
          <cell r="AO16">
            <v>988.87</v>
          </cell>
          <cell r="AP16">
            <v>2861</v>
          </cell>
          <cell r="AQ16">
            <v>2887500</v>
          </cell>
          <cell r="AR16">
            <v>1009.26</v>
          </cell>
          <cell r="AS16">
            <v>2762</v>
          </cell>
          <cell r="AT16">
            <v>3003000</v>
          </cell>
          <cell r="AU16">
            <v>1087.26</v>
          </cell>
          <cell r="AV16">
            <v>2696</v>
          </cell>
          <cell r="AW16">
            <v>3003000</v>
          </cell>
          <cell r="AX16">
            <v>1113.8699999999999</v>
          </cell>
          <cell r="AY16">
            <v>2984</v>
          </cell>
          <cell r="AZ16">
            <v>3033594</v>
          </cell>
          <cell r="BA16">
            <v>1016.62</v>
          </cell>
          <cell r="BB16">
            <v>2645</v>
          </cell>
          <cell r="BC16">
            <v>2695123</v>
          </cell>
          <cell r="BD16">
            <v>1018.95</v>
          </cell>
          <cell r="BE16">
            <v>2682</v>
          </cell>
          <cell r="BF16">
            <v>3009500</v>
          </cell>
          <cell r="BG16">
            <v>1122.1099999999999</v>
          </cell>
          <cell r="BH16">
            <v>2640</v>
          </cell>
          <cell r="BI16">
            <v>3103000</v>
          </cell>
          <cell r="BJ16">
            <v>1175.3800000000001</v>
          </cell>
          <cell r="BK16">
            <v>2531</v>
          </cell>
          <cell r="BL16">
            <v>3003000</v>
          </cell>
          <cell r="BM16">
            <v>1186.49</v>
          </cell>
          <cell r="BN16">
            <v>2421</v>
          </cell>
          <cell r="BO16">
            <v>3027671</v>
          </cell>
          <cell r="BP16">
            <v>1250.5899999999999</v>
          </cell>
        </row>
        <row r="17">
          <cell r="A17" t="str">
            <v>090</v>
          </cell>
          <cell r="B17" t="str">
            <v>Bladen Co.</v>
          </cell>
          <cell r="C17">
            <v>5767</v>
          </cell>
          <cell r="D17">
            <v>4246061</v>
          </cell>
          <cell r="E17">
            <v>736.27</v>
          </cell>
          <cell r="F17">
            <v>5774</v>
          </cell>
          <cell r="G17">
            <v>4246061</v>
          </cell>
          <cell r="H17">
            <v>735.38</v>
          </cell>
          <cell r="I17">
            <v>5820</v>
          </cell>
          <cell r="J17">
            <v>4446061</v>
          </cell>
          <cell r="K17">
            <v>763.93</v>
          </cell>
          <cell r="L17">
            <v>5699</v>
          </cell>
          <cell r="M17">
            <v>4506487</v>
          </cell>
          <cell r="N17">
            <v>790.75</v>
          </cell>
          <cell r="O17">
            <v>5705</v>
          </cell>
          <cell r="P17">
            <v>4396400</v>
          </cell>
          <cell r="Q17">
            <v>770.62</v>
          </cell>
          <cell r="R17">
            <v>5669</v>
          </cell>
          <cell r="S17">
            <v>4206716</v>
          </cell>
          <cell r="T17">
            <v>742.06</v>
          </cell>
          <cell r="U17">
            <v>5682</v>
          </cell>
          <cell r="V17">
            <v>4206716</v>
          </cell>
          <cell r="W17">
            <v>740.36</v>
          </cell>
          <cell r="X17">
            <v>5787</v>
          </cell>
          <cell r="Y17">
            <v>4294216</v>
          </cell>
          <cell r="Z17">
            <v>742.05</v>
          </cell>
          <cell r="AA17">
            <v>5753</v>
          </cell>
          <cell r="AB17">
            <v>4689216</v>
          </cell>
          <cell r="AC17">
            <v>815.09</v>
          </cell>
          <cell r="AD17">
            <v>5550</v>
          </cell>
          <cell r="AE17">
            <v>5394216</v>
          </cell>
          <cell r="AF17">
            <v>971.93</v>
          </cell>
          <cell r="AG17">
            <v>5524</v>
          </cell>
          <cell r="AH17">
            <v>5376112</v>
          </cell>
          <cell r="AI17">
            <v>973.23</v>
          </cell>
          <cell r="AJ17">
            <v>5429</v>
          </cell>
          <cell r="AK17">
            <v>5539745</v>
          </cell>
          <cell r="AL17">
            <v>1020.4</v>
          </cell>
          <cell r="AM17">
            <v>5137</v>
          </cell>
          <cell r="AN17">
            <v>5532245</v>
          </cell>
          <cell r="AO17">
            <v>1076.94</v>
          </cell>
          <cell r="AP17">
            <v>5157</v>
          </cell>
          <cell r="AQ17">
            <v>6032245</v>
          </cell>
          <cell r="AR17">
            <v>1169.72</v>
          </cell>
          <cell r="AS17">
            <v>5123</v>
          </cell>
          <cell r="AT17">
            <v>5782245</v>
          </cell>
          <cell r="AU17">
            <v>1128.68</v>
          </cell>
          <cell r="AV17">
            <v>5128</v>
          </cell>
          <cell r="AW17">
            <v>5980225</v>
          </cell>
          <cell r="AX17">
            <v>1166.19</v>
          </cell>
          <cell r="AY17">
            <v>4985</v>
          </cell>
          <cell r="AZ17">
            <v>6182245</v>
          </cell>
          <cell r="BA17">
            <v>1240.17</v>
          </cell>
          <cell r="BB17">
            <v>4855</v>
          </cell>
          <cell r="BC17">
            <v>6750245</v>
          </cell>
          <cell r="BD17">
            <v>1390.37</v>
          </cell>
          <cell r="BE17">
            <v>4830</v>
          </cell>
          <cell r="BF17">
            <v>6400245</v>
          </cell>
          <cell r="BG17">
            <v>1325.1</v>
          </cell>
          <cell r="BH17">
            <v>4794</v>
          </cell>
          <cell r="BI17">
            <v>6700245</v>
          </cell>
          <cell r="BJ17">
            <v>1397.63</v>
          </cell>
          <cell r="BK17">
            <v>4714</v>
          </cell>
          <cell r="BL17">
            <v>6552683</v>
          </cell>
          <cell r="BM17">
            <v>1390.05</v>
          </cell>
          <cell r="BN17">
            <v>4937</v>
          </cell>
          <cell r="BO17">
            <v>6938397</v>
          </cell>
          <cell r="BP17">
            <v>1405.39</v>
          </cell>
        </row>
        <row r="18">
          <cell r="A18" t="str">
            <v>100</v>
          </cell>
          <cell r="B18" t="str">
            <v>Brunswick Co.</v>
          </cell>
          <cell r="C18">
            <v>9750</v>
          </cell>
          <cell r="D18">
            <v>13214812</v>
          </cell>
          <cell r="E18">
            <v>1355.37</v>
          </cell>
          <cell r="F18">
            <v>9965</v>
          </cell>
          <cell r="G18">
            <v>14347195</v>
          </cell>
          <cell r="H18">
            <v>1439.76</v>
          </cell>
          <cell r="I18">
            <v>10041</v>
          </cell>
          <cell r="J18">
            <v>16241040</v>
          </cell>
          <cell r="K18">
            <v>1617.47</v>
          </cell>
          <cell r="L18">
            <v>10275</v>
          </cell>
          <cell r="M18">
            <v>17311370</v>
          </cell>
          <cell r="N18">
            <v>1684.8</v>
          </cell>
          <cell r="O18">
            <v>10331</v>
          </cell>
          <cell r="P18">
            <v>18428913</v>
          </cell>
          <cell r="Q18">
            <v>1783.85</v>
          </cell>
          <cell r="R18">
            <v>10893</v>
          </cell>
          <cell r="S18">
            <v>20143457</v>
          </cell>
          <cell r="T18">
            <v>1849.21</v>
          </cell>
          <cell r="U18">
            <v>10972</v>
          </cell>
          <cell r="V18">
            <v>21085213</v>
          </cell>
          <cell r="W18">
            <v>1921.73</v>
          </cell>
          <cell r="X18">
            <v>11277</v>
          </cell>
          <cell r="Y18">
            <v>22076810</v>
          </cell>
          <cell r="Z18">
            <v>1957.68</v>
          </cell>
          <cell r="AA18">
            <v>11700</v>
          </cell>
          <cell r="AB18">
            <v>23177608</v>
          </cell>
          <cell r="AC18">
            <v>1980.99</v>
          </cell>
          <cell r="AD18">
            <v>12184</v>
          </cell>
          <cell r="AE18">
            <v>25210677</v>
          </cell>
          <cell r="AF18">
            <v>2069.16</v>
          </cell>
          <cell r="AG18">
            <v>12676</v>
          </cell>
          <cell r="AH18">
            <v>28088852</v>
          </cell>
          <cell r="AI18">
            <v>2215.91</v>
          </cell>
          <cell r="AJ18">
            <v>12693</v>
          </cell>
          <cell r="AK18">
            <v>31206384</v>
          </cell>
          <cell r="AL18">
            <v>2458.5500000000002</v>
          </cell>
          <cell r="AM18">
            <v>12525</v>
          </cell>
          <cell r="AN18">
            <v>30378827</v>
          </cell>
          <cell r="AO18">
            <v>2425.46</v>
          </cell>
          <cell r="AP18">
            <v>13002</v>
          </cell>
          <cell r="AQ18">
            <v>29515717</v>
          </cell>
          <cell r="AR18">
            <v>2270.09</v>
          </cell>
          <cell r="AS18">
            <v>13282</v>
          </cell>
          <cell r="AT18">
            <v>31293219</v>
          </cell>
          <cell r="AU18">
            <v>2356.06</v>
          </cell>
          <cell r="AV18">
            <v>13241</v>
          </cell>
          <cell r="AW18">
            <v>32339596</v>
          </cell>
          <cell r="AX18">
            <v>2442.38</v>
          </cell>
          <cell r="AY18">
            <v>13593</v>
          </cell>
          <cell r="AZ18">
            <v>33437869</v>
          </cell>
          <cell r="BA18">
            <v>2459.9299999999998</v>
          </cell>
          <cell r="BB18">
            <v>13535</v>
          </cell>
          <cell r="BC18">
            <v>33335475</v>
          </cell>
          <cell r="BD18">
            <v>2462.91</v>
          </cell>
          <cell r="BE18">
            <v>13712</v>
          </cell>
          <cell r="BF18">
            <v>33790863</v>
          </cell>
          <cell r="BG18">
            <v>2464.33</v>
          </cell>
          <cell r="BH18">
            <v>13816</v>
          </cell>
          <cell r="BI18">
            <v>35410920</v>
          </cell>
          <cell r="BJ18">
            <v>2563.04</v>
          </cell>
          <cell r="BK18">
            <v>13931</v>
          </cell>
          <cell r="BL18">
            <v>37298995</v>
          </cell>
          <cell r="BM18">
            <v>2677.41</v>
          </cell>
          <cell r="BN18">
            <v>14248</v>
          </cell>
          <cell r="BO18">
            <v>39918820</v>
          </cell>
          <cell r="BP18">
            <v>2801.71</v>
          </cell>
        </row>
        <row r="19">
          <cell r="A19" t="str">
            <v>110</v>
          </cell>
          <cell r="B19" t="str">
            <v>Buncombe Co.</v>
          </cell>
          <cell r="C19">
            <v>29238</v>
          </cell>
          <cell r="D19">
            <v>34695962</v>
          </cell>
          <cell r="E19">
            <v>1186.67</v>
          </cell>
          <cell r="F19">
            <v>29550</v>
          </cell>
          <cell r="G19">
            <v>36835586</v>
          </cell>
          <cell r="H19">
            <v>1246.55</v>
          </cell>
          <cell r="I19">
            <v>29414</v>
          </cell>
          <cell r="J19">
            <v>37765972</v>
          </cell>
          <cell r="K19">
            <v>1283.95</v>
          </cell>
          <cell r="L19">
            <v>29333</v>
          </cell>
          <cell r="M19">
            <v>41246117</v>
          </cell>
          <cell r="N19">
            <v>1406.13</v>
          </cell>
          <cell r="O19">
            <v>29208</v>
          </cell>
          <cell r="P19">
            <v>41420350</v>
          </cell>
          <cell r="Q19">
            <v>1418.12</v>
          </cell>
          <cell r="R19">
            <v>29221</v>
          </cell>
          <cell r="S19">
            <v>42606290</v>
          </cell>
          <cell r="T19">
            <v>1458.07</v>
          </cell>
          <cell r="U19">
            <v>29200</v>
          </cell>
          <cell r="V19">
            <v>44942627</v>
          </cell>
          <cell r="W19">
            <v>1539.13</v>
          </cell>
          <cell r="X19">
            <v>29525</v>
          </cell>
          <cell r="Y19">
            <v>47561657</v>
          </cell>
          <cell r="Z19">
            <v>1610.89</v>
          </cell>
          <cell r="AA19">
            <v>30135</v>
          </cell>
          <cell r="AB19">
            <v>49810493</v>
          </cell>
          <cell r="AC19">
            <v>1652.91</v>
          </cell>
          <cell r="AD19">
            <v>30485</v>
          </cell>
          <cell r="AE19">
            <v>54373963</v>
          </cell>
          <cell r="AF19">
            <v>1783.63</v>
          </cell>
          <cell r="AG19">
            <v>30531</v>
          </cell>
          <cell r="AH19">
            <v>62064690</v>
          </cell>
          <cell r="AI19">
            <v>2032.84</v>
          </cell>
          <cell r="AJ19">
            <v>30400</v>
          </cell>
          <cell r="AK19">
            <v>61269726</v>
          </cell>
          <cell r="AL19">
            <v>2015.45</v>
          </cell>
          <cell r="AM19">
            <v>30183</v>
          </cell>
          <cell r="AN19">
            <v>60766107</v>
          </cell>
          <cell r="AO19">
            <v>2013.26</v>
          </cell>
          <cell r="AP19">
            <v>30503</v>
          </cell>
          <cell r="AQ19">
            <v>61386358</v>
          </cell>
          <cell r="AR19">
            <v>2012.47</v>
          </cell>
          <cell r="AS19">
            <v>30508</v>
          </cell>
          <cell r="AT19">
            <v>64495786</v>
          </cell>
          <cell r="AU19">
            <v>2114.06</v>
          </cell>
          <cell r="AV19">
            <v>30720</v>
          </cell>
          <cell r="AW19">
            <v>64506530</v>
          </cell>
          <cell r="AX19">
            <v>2099.8200000000002</v>
          </cell>
          <cell r="AY19">
            <v>31068</v>
          </cell>
          <cell r="AZ19">
            <v>65064282</v>
          </cell>
          <cell r="BA19">
            <v>2094.25</v>
          </cell>
          <cell r="BB19">
            <v>30927</v>
          </cell>
          <cell r="BC19">
            <v>68701074</v>
          </cell>
          <cell r="BD19">
            <v>2221.39</v>
          </cell>
          <cell r="BE19">
            <v>31262</v>
          </cell>
          <cell r="BF19">
            <v>70663057</v>
          </cell>
          <cell r="BG19">
            <v>2260.35</v>
          </cell>
          <cell r="BH19">
            <v>31462</v>
          </cell>
          <cell r="BI19">
            <v>77543547</v>
          </cell>
          <cell r="BJ19">
            <v>2464.67</v>
          </cell>
          <cell r="BK19">
            <v>31509</v>
          </cell>
          <cell r="BL19">
            <v>83237066</v>
          </cell>
          <cell r="BM19">
            <v>2641.69</v>
          </cell>
          <cell r="BN19">
            <v>31175</v>
          </cell>
          <cell r="BO19">
            <v>86536546</v>
          </cell>
          <cell r="BP19">
            <v>2775.83</v>
          </cell>
        </row>
        <row r="20">
          <cell r="A20" t="str">
            <v>120</v>
          </cell>
          <cell r="B20" t="str">
            <v>Burke Co.</v>
          </cell>
          <cell r="C20">
            <v>13847</v>
          </cell>
          <cell r="D20">
            <v>10179000</v>
          </cell>
          <cell r="E20">
            <v>735.11</v>
          </cell>
          <cell r="F20">
            <v>14293</v>
          </cell>
          <cell r="G20">
            <v>10553100</v>
          </cell>
          <cell r="H20">
            <v>738.34</v>
          </cell>
          <cell r="I20">
            <v>14610</v>
          </cell>
          <cell r="J20">
            <v>10953100</v>
          </cell>
          <cell r="K20">
            <v>749.7</v>
          </cell>
          <cell r="L20">
            <v>14571</v>
          </cell>
          <cell r="M20">
            <v>10713749</v>
          </cell>
          <cell r="N20">
            <v>735.28</v>
          </cell>
          <cell r="O20">
            <v>14735</v>
          </cell>
          <cell r="P20">
            <v>12473278</v>
          </cell>
          <cell r="Q20">
            <v>846.51</v>
          </cell>
          <cell r="R20">
            <v>14686</v>
          </cell>
          <cell r="S20">
            <v>12370355</v>
          </cell>
          <cell r="T20">
            <v>842.32</v>
          </cell>
          <cell r="U20">
            <v>14758</v>
          </cell>
          <cell r="V20">
            <v>12363795</v>
          </cell>
          <cell r="W20">
            <v>837.77</v>
          </cell>
          <cell r="X20">
            <v>14645</v>
          </cell>
          <cell r="Y20">
            <v>12368265</v>
          </cell>
          <cell r="Z20">
            <v>844.54</v>
          </cell>
          <cell r="AA20">
            <v>14643</v>
          </cell>
          <cell r="AB20">
            <v>13161680</v>
          </cell>
          <cell r="AC20">
            <v>898.84</v>
          </cell>
          <cell r="AD20">
            <v>14549</v>
          </cell>
          <cell r="AE20">
            <v>13362450</v>
          </cell>
          <cell r="AF20">
            <v>918.44</v>
          </cell>
          <cell r="AG20">
            <v>14313</v>
          </cell>
          <cell r="AH20">
            <v>13700000</v>
          </cell>
          <cell r="AI20">
            <v>957.17</v>
          </cell>
          <cell r="AJ20">
            <v>14224</v>
          </cell>
          <cell r="AK20">
            <v>13990685</v>
          </cell>
          <cell r="AL20">
            <v>983.6</v>
          </cell>
          <cell r="AM20">
            <v>13940</v>
          </cell>
          <cell r="AN20">
            <v>14154127</v>
          </cell>
          <cell r="AO20">
            <v>1015.36</v>
          </cell>
          <cell r="AP20">
            <v>13728</v>
          </cell>
          <cell r="AQ20">
            <v>14654127</v>
          </cell>
          <cell r="AR20">
            <v>1067.46</v>
          </cell>
          <cell r="AS20">
            <v>13534</v>
          </cell>
          <cell r="AT20">
            <v>14118159</v>
          </cell>
          <cell r="AU20">
            <v>1043.1600000000001</v>
          </cell>
          <cell r="AV20">
            <v>13225</v>
          </cell>
          <cell r="AW20">
            <v>13300577</v>
          </cell>
          <cell r="AX20">
            <v>1005.71</v>
          </cell>
          <cell r="AY20">
            <v>13127</v>
          </cell>
          <cell r="AZ20">
            <v>14054710</v>
          </cell>
          <cell r="BA20">
            <v>1070.67</v>
          </cell>
          <cell r="BB20">
            <v>13111</v>
          </cell>
          <cell r="BC20">
            <v>14276690</v>
          </cell>
          <cell r="BD20">
            <v>1088.9100000000001</v>
          </cell>
          <cell r="BE20">
            <v>12933</v>
          </cell>
          <cell r="BF20">
            <v>14663462</v>
          </cell>
          <cell r="BG20">
            <v>1133.8</v>
          </cell>
          <cell r="BH20">
            <v>12767</v>
          </cell>
          <cell r="BI20">
            <v>15299150</v>
          </cell>
          <cell r="BJ20">
            <v>1198.3399999999999</v>
          </cell>
          <cell r="BK20">
            <v>12567</v>
          </cell>
          <cell r="BL20">
            <v>15708425.17</v>
          </cell>
          <cell r="BM20">
            <v>1249.97</v>
          </cell>
          <cell r="BN20">
            <v>12433</v>
          </cell>
          <cell r="BO20">
            <v>15699453</v>
          </cell>
          <cell r="BP20">
            <v>1262.72</v>
          </cell>
        </row>
        <row r="21">
          <cell r="A21" t="str">
            <v>130</v>
          </cell>
          <cell r="B21" t="str">
            <v>Cabarrus Co.</v>
          </cell>
          <cell r="C21">
            <v>20173</v>
          </cell>
          <cell r="D21">
            <v>15923240</v>
          </cell>
          <cell r="E21">
            <v>789.33</v>
          </cell>
          <cell r="F21">
            <v>20968</v>
          </cell>
          <cell r="G21">
            <v>17829272</v>
          </cell>
          <cell r="H21">
            <v>850.31</v>
          </cell>
          <cell r="I21">
            <v>21612</v>
          </cell>
          <cell r="J21">
            <v>22658376</v>
          </cell>
          <cell r="K21">
            <v>1048.42</v>
          </cell>
          <cell r="L21">
            <v>23444</v>
          </cell>
          <cell r="M21">
            <v>26083154</v>
          </cell>
          <cell r="N21">
            <v>1112.57</v>
          </cell>
          <cell r="O21">
            <v>23063</v>
          </cell>
          <cell r="P21">
            <v>28027505</v>
          </cell>
          <cell r="Q21">
            <v>1215.26</v>
          </cell>
          <cell r="R21">
            <v>24336</v>
          </cell>
          <cell r="S21">
            <v>28954655</v>
          </cell>
          <cell r="T21">
            <v>1189.79</v>
          </cell>
          <cell r="U21">
            <v>25058</v>
          </cell>
          <cell r="V21">
            <v>30135697</v>
          </cell>
          <cell r="W21">
            <v>1202.6400000000001</v>
          </cell>
          <cell r="X21">
            <v>26180</v>
          </cell>
          <cell r="Y21">
            <v>31517835</v>
          </cell>
          <cell r="Z21">
            <v>1203.8900000000001</v>
          </cell>
          <cell r="AA21">
            <v>27208</v>
          </cell>
          <cell r="AB21">
            <v>34993592</v>
          </cell>
          <cell r="AC21">
            <v>1286.1500000000001</v>
          </cell>
          <cell r="AD21">
            <v>29142</v>
          </cell>
          <cell r="AE21">
            <v>39025489</v>
          </cell>
          <cell r="AF21">
            <v>1339.15</v>
          </cell>
          <cell r="AG21">
            <v>31471</v>
          </cell>
          <cell r="AH21">
            <v>45001368</v>
          </cell>
          <cell r="AI21">
            <v>1429.93</v>
          </cell>
          <cell r="AJ21">
            <v>33012</v>
          </cell>
          <cell r="AK21">
            <v>50901158</v>
          </cell>
          <cell r="AL21">
            <v>1541.9</v>
          </cell>
          <cell r="AM21">
            <v>32634</v>
          </cell>
          <cell r="AN21">
            <v>51204888</v>
          </cell>
          <cell r="AO21">
            <v>1569.07</v>
          </cell>
          <cell r="AP21">
            <v>33415</v>
          </cell>
          <cell r="AQ21">
            <v>53814329</v>
          </cell>
          <cell r="AR21">
            <v>1610.48</v>
          </cell>
          <cell r="AS21">
            <v>33890</v>
          </cell>
          <cell r="AT21">
            <v>53287330</v>
          </cell>
          <cell r="AU21">
            <v>1572.36</v>
          </cell>
          <cell r="AV21">
            <v>34445</v>
          </cell>
          <cell r="AW21">
            <v>52626269</v>
          </cell>
          <cell r="AX21">
            <v>1527.83</v>
          </cell>
          <cell r="AY21">
            <v>35441</v>
          </cell>
          <cell r="AZ21">
            <v>55741441</v>
          </cell>
          <cell r="BA21">
            <v>1572.8</v>
          </cell>
          <cell r="BB21">
            <v>36133</v>
          </cell>
          <cell r="BC21">
            <v>58740873</v>
          </cell>
          <cell r="BD21">
            <v>1625.68</v>
          </cell>
          <cell r="BE21">
            <v>37470</v>
          </cell>
          <cell r="BF21">
            <v>62533462</v>
          </cell>
          <cell r="BG21">
            <v>1668.89</v>
          </cell>
          <cell r="BH21">
            <v>38611</v>
          </cell>
          <cell r="BI21">
            <v>68705392</v>
          </cell>
          <cell r="BJ21">
            <v>1779.43</v>
          </cell>
          <cell r="BK21">
            <v>40572</v>
          </cell>
          <cell r="BL21">
            <v>70858051</v>
          </cell>
          <cell r="BM21">
            <v>1746.48</v>
          </cell>
          <cell r="BN21">
            <v>40709</v>
          </cell>
          <cell r="BO21">
            <v>75629168</v>
          </cell>
          <cell r="BP21">
            <v>1857.8</v>
          </cell>
        </row>
        <row r="22">
          <cell r="A22" t="str">
            <v>140</v>
          </cell>
          <cell r="B22" t="str">
            <v>Caldwell Co.</v>
          </cell>
          <cell r="C22">
            <v>12065</v>
          </cell>
          <cell r="D22">
            <v>9415907</v>
          </cell>
          <cell r="E22">
            <v>780.43</v>
          </cell>
          <cell r="F22">
            <v>12273</v>
          </cell>
          <cell r="G22">
            <v>9943967</v>
          </cell>
          <cell r="H22">
            <v>810.23</v>
          </cell>
          <cell r="I22">
            <v>12385</v>
          </cell>
          <cell r="J22">
            <v>10761907</v>
          </cell>
          <cell r="K22">
            <v>868.95</v>
          </cell>
          <cell r="L22">
            <v>12666</v>
          </cell>
          <cell r="M22">
            <v>11655619</v>
          </cell>
          <cell r="N22">
            <v>920.23</v>
          </cell>
          <cell r="O22">
            <v>12753</v>
          </cell>
          <cell r="P22">
            <v>12067992</v>
          </cell>
          <cell r="Q22">
            <v>946.29</v>
          </cell>
          <cell r="R22">
            <v>12830</v>
          </cell>
          <cell r="S22">
            <v>11618968</v>
          </cell>
          <cell r="T22">
            <v>905.61</v>
          </cell>
          <cell r="U22">
            <v>12795</v>
          </cell>
          <cell r="V22">
            <v>11816978</v>
          </cell>
          <cell r="W22">
            <v>923.56</v>
          </cell>
          <cell r="X22">
            <v>13016</v>
          </cell>
          <cell r="Y22">
            <v>12160978</v>
          </cell>
          <cell r="Z22">
            <v>934.31</v>
          </cell>
          <cell r="AA22">
            <v>13026</v>
          </cell>
          <cell r="AB22">
            <v>12489978</v>
          </cell>
          <cell r="AC22">
            <v>958.85</v>
          </cell>
          <cell r="AD22">
            <v>13007</v>
          </cell>
          <cell r="AE22">
            <v>12699727</v>
          </cell>
          <cell r="AF22">
            <v>976.38</v>
          </cell>
          <cell r="AG22">
            <v>13156</v>
          </cell>
          <cell r="AH22">
            <v>13799727</v>
          </cell>
          <cell r="AI22">
            <v>1048.93</v>
          </cell>
          <cell r="AJ22">
            <v>13153</v>
          </cell>
          <cell r="AK22">
            <v>14187034</v>
          </cell>
          <cell r="AL22">
            <v>1078.6199999999999</v>
          </cell>
          <cell r="AM22">
            <v>13012</v>
          </cell>
          <cell r="AN22">
            <v>14388013</v>
          </cell>
          <cell r="AO22">
            <v>1105.75</v>
          </cell>
          <cell r="AP22">
            <v>12857</v>
          </cell>
          <cell r="AQ22">
            <v>14435922</v>
          </cell>
          <cell r="AR22">
            <v>1122.81</v>
          </cell>
          <cell r="AS22">
            <v>12709</v>
          </cell>
          <cell r="AT22">
            <v>14479863</v>
          </cell>
          <cell r="AU22">
            <v>1139.3399999999999</v>
          </cell>
          <cell r="AV22">
            <v>12477</v>
          </cell>
          <cell r="AW22">
            <v>14536294</v>
          </cell>
          <cell r="AX22">
            <v>1165.05</v>
          </cell>
          <cell r="AY22">
            <v>12375</v>
          </cell>
          <cell r="AZ22">
            <v>14624205</v>
          </cell>
          <cell r="BA22">
            <v>1181.75</v>
          </cell>
          <cell r="BB22">
            <v>12195</v>
          </cell>
          <cell r="BC22">
            <v>14778726</v>
          </cell>
          <cell r="BD22">
            <v>1211.8699999999999</v>
          </cell>
          <cell r="BE22">
            <v>12037</v>
          </cell>
          <cell r="BF22">
            <v>14822012</v>
          </cell>
          <cell r="BG22">
            <v>1231.3699999999999</v>
          </cell>
          <cell r="BH22">
            <v>12088</v>
          </cell>
          <cell r="BI22">
            <v>14810575</v>
          </cell>
          <cell r="BJ22">
            <v>1225.23</v>
          </cell>
          <cell r="BK22">
            <v>11828</v>
          </cell>
          <cell r="BL22">
            <v>14809121</v>
          </cell>
          <cell r="BM22">
            <v>1252.04</v>
          </cell>
          <cell r="BN22">
            <v>11610</v>
          </cell>
          <cell r="BO22">
            <v>14922265</v>
          </cell>
          <cell r="BP22">
            <v>1285.29</v>
          </cell>
        </row>
        <row r="23">
          <cell r="A23" t="str">
            <v>150</v>
          </cell>
          <cell r="B23" t="str">
            <v>Camden Co.</v>
          </cell>
          <cell r="C23">
            <v>1188</v>
          </cell>
          <cell r="D23">
            <v>785000</v>
          </cell>
          <cell r="E23">
            <v>660.77</v>
          </cell>
          <cell r="F23">
            <v>1233</v>
          </cell>
          <cell r="G23">
            <v>788500</v>
          </cell>
          <cell r="H23">
            <v>639.5</v>
          </cell>
          <cell r="I23">
            <v>1325</v>
          </cell>
          <cell r="J23">
            <v>828973</v>
          </cell>
          <cell r="K23">
            <v>625.64</v>
          </cell>
          <cell r="L23">
            <v>1341</v>
          </cell>
          <cell r="M23">
            <v>817836</v>
          </cell>
          <cell r="N23">
            <v>609.87</v>
          </cell>
          <cell r="O23">
            <v>1288</v>
          </cell>
          <cell r="P23">
            <v>764750</v>
          </cell>
          <cell r="Q23">
            <v>593.75</v>
          </cell>
          <cell r="R23">
            <v>1353</v>
          </cell>
          <cell r="S23">
            <v>783739</v>
          </cell>
          <cell r="T23">
            <v>579.26</v>
          </cell>
          <cell r="U23">
            <v>1459</v>
          </cell>
          <cell r="V23">
            <v>940576</v>
          </cell>
          <cell r="W23">
            <v>644.66999999999996</v>
          </cell>
          <cell r="X23">
            <v>1762</v>
          </cell>
          <cell r="Y23">
            <v>1014208</v>
          </cell>
          <cell r="Z23">
            <v>575.6</v>
          </cell>
          <cell r="AA23">
            <v>1790</v>
          </cell>
          <cell r="AB23">
            <v>1030099</v>
          </cell>
          <cell r="AC23">
            <v>575.47</v>
          </cell>
          <cell r="AD23">
            <v>1927</v>
          </cell>
          <cell r="AE23">
            <v>1106158</v>
          </cell>
          <cell r="AF23">
            <v>574.03</v>
          </cell>
          <cell r="AG23">
            <v>1975</v>
          </cell>
          <cell r="AH23">
            <v>1331914</v>
          </cell>
          <cell r="AI23">
            <v>674.39</v>
          </cell>
          <cell r="AJ23">
            <v>1990</v>
          </cell>
          <cell r="AK23">
            <v>1487914</v>
          </cell>
          <cell r="AL23">
            <v>747.7</v>
          </cell>
          <cell r="AM23">
            <v>1901</v>
          </cell>
          <cell r="AN23">
            <v>1650000</v>
          </cell>
          <cell r="AO23">
            <v>867.96</v>
          </cell>
          <cell r="AP23">
            <v>1914</v>
          </cell>
          <cell r="AQ23">
            <v>1749000</v>
          </cell>
          <cell r="AR23">
            <v>913.79</v>
          </cell>
          <cell r="AS23">
            <v>1969</v>
          </cell>
          <cell r="AT23">
            <v>1749000</v>
          </cell>
          <cell r="AU23">
            <v>888.27</v>
          </cell>
          <cell r="AV23">
            <v>1942</v>
          </cell>
          <cell r="AW23">
            <v>1749000</v>
          </cell>
          <cell r="AX23">
            <v>900.62</v>
          </cell>
          <cell r="AY23">
            <v>1920</v>
          </cell>
          <cell r="AZ23">
            <v>1703000</v>
          </cell>
          <cell r="BA23">
            <v>886.98</v>
          </cell>
          <cell r="BB23">
            <v>1923</v>
          </cell>
          <cell r="BC23">
            <v>2012565</v>
          </cell>
          <cell r="BD23">
            <v>1046.58</v>
          </cell>
          <cell r="BE23">
            <v>1900</v>
          </cell>
          <cell r="BF23">
            <v>2072942</v>
          </cell>
          <cell r="BG23">
            <v>1091.02</v>
          </cell>
          <cell r="BH23">
            <v>1826</v>
          </cell>
          <cell r="BI23">
            <v>2300000</v>
          </cell>
          <cell r="BJ23">
            <v>1259.58</v>
          </cell>
          <cell r="BK23">
            <v>1853</v>
          </cell>
          <cell r="BL23">
            <v>2600000</v>
          </cell>
          <cell r="BM23">
            <v>1403.13</v>
          </cell>
          <cell r="BN23">
            <v>1853</v>
          </cell>
          <cell r="BO23">
            <v>2600000</v>
          </cell>
          <cell r="BP23">
            <v>1403.13</v>
          </cell>
        </row>
        <row r="24">
          <cell r="A24" t="str">
            <v>160</v>
          </cell>
          <cell r="B24" t="str">
            <v>Carteret Co.</v>
          </cell>
          <cell r="C24">
            <v>8542</v>
          </cell>
          <cell r="D24">
            <v>8502258</v>
          </cell>
          <cell r="E24">
            <v>995.35</v>
          </cell>
          <cell r="F24">
            <v>8635</v>
          </cell>
          <cell r="G24">
            <v>12949201</v>
          </cell>
          <cell r="H24">
            <v>1499.62</v>
          </cell>
          <cell r="I24">
            <v>8621</v>
          </cell>
          <cell r="J24">
            <v>16346268</v>
          </cell>
          <cell r="K24">
            <v>1896.1</v>
          </cell>
          <cell r="L24">
            <v>8603</v>
          </cell>
          <cell r="M24">
            <v>17390482</v>
          </cell>
          <cell r="N24">
            <v>2021.44</v>
          </cell>
          <cell r="O24">
            <v>8470</v>
          </cell>
          <cell r="P24">
            <v>18161653</v>
          </cell>
          <cell r="Q24">
            <v>2144.23</v>
          </cell>
          <cell r="R24">
            <v>8406</v>
          </cell>
          <cell r="S24">
            <v>16401577</v>
          </cell>
          <cell r="T24">
            <v>1951.17</v>
          </cell>
          <cell r="U24">
            <v>8386</v>
          </cell>
          <cell r="V24">
            <v>16555909</v>
          </cell>
          <cell r="W24">
            <v>1974.23</v>
          </cell>
          <cell r="X24">
            <v>8507</v>
          </cell>
          <cell r="Y24">
            <v>16956993</v>
          </cell>
          <cell r="Z24">
            <v>1993.3</v>
          </cell>
          <cell r="AA24">
            <v>8531</v>
          </cell>
          <cell r="AB24">
            <v>17031214</v>
          </cell>
          <cell r="AC24">
            <v>1996.39</v>
          </cell>
          <cell r="AD24">
            <v>8824</v>
          </cell>
          <cell r="AE24">
            <v>18115660</v>
          </cell>
          <cell r="AF24">
            <v>2053</v>
          </cell>
          <cell r="AG24">
            <v>8626</v>
          </cell>
          <cell r="AH24">
            <v>19355211</v>
          </cell>
          <cell r="AI24">
            <v>2243.8200000000002</v>
          </cell>
          <cell r="AJ24">
            <v>8548</v>
          </cell>
          <cell r="AK24">
            <v>20545989</v>
          </cell>
          <cell r="AL24">
            <v>2403.6</v>
          </cell>
          <cell r="AM24">
            <v>8522</v>
          </cell>
          <cell r="AN24">
            <v>19675810</v>
          </cell>
          <cell r="AO24">
            <v>2308.83</v>
          </cell>
          <cell r="AP24">
            <v>8758</v>
          </cell>
          <cell r="AQ24">
            <v>19331353</v>
          </cell>
          <cell r="AR24">
            <v>2207.2800000000002</v>
          </cell>
          <cell r="AS24">
            <v>8877</v>
          </cell>
          <cell r="AT24">
            <v>20101544</v>
          </cell>
          <cell r="AU24">
            <v>2264.4499999999998</v>
          </cell>
          <cell r="AV24">
            <v>8751</v>
          </cell>
          <cell r="AW24">
            <v>18955988</v>
          </cell>
          <cell r="AX24">
            <v>2166.15</v>
          </cell>
          <cell r="AY24">
            <v>8827</v>
          </cell>
          <cell r="AZ24">
            <v>19462680</v>
          </cell>
          <cell r="BA24">
            <v>2204.9</v>
          </cell>
          <cell r="BB24">
            <v>8668</v>
          </cell>
          <cell r="BC24">
            <v>21494813</v>
          </cell>
          <cell r="BD24">
            <v>2479.79</v>
          </cell>
          <cell r="BE24">
            <v>8699</v>
          </cell>
          <cell r="BF24">
            <v>20815852</v>
          </cell>
          <cell r="BG24">
            <v>2392.9</v>
          </cell>
          <cell r="BH24">
            <v>8597</v>
          </cell>
          <cell r="BI24">
            <v>22479000</v>
          </cell>
          <cell r="BJ24">
            <v>2614.75</v>
          </cell>
          <cell r="BK24">
            <v>8526</v>
          </cell>
          <cell r="BL24">
            <v>22376368</v>
          </cell>
          <cell r="BM24">
            <v>2624.49</v>
          </cell>
          <cell r="BN24">
            <v>8523</v>
          </cell>
          <cell r="BO24">
            <v>23264455</v>
          </cell>
          <cell r="BP24">
            <v>2729.61</v>
          </cell>
        </row>
        <row r="25">
          <cell r="A25" t="str">
            <v>170</v>
          </cell>
          <cell r="B25" t="str">
            <v>Caswell Co.</v>
          </cell>
          <cell r="C25">
            <v>3633</v>
          </cell>
          <cell r="D25">
            <v>1770497</v>
          </cell>
          <cell r="E25">
            <v>487.34</v>
          </cell>
          <cell r="F25">
            <v>3591</v>
          </cell>
          <cell r="G25">
            <v>1828038</v>
          </cell>
          <cell r="H25">
            <v>509.06</v>
          </cell>
          <cell r="I25">
            <v>3512</v>
          </cell>
          <cell r="J25">
            <v>1983879</v>
          </cell>
          <cell r="K25">
            <v>564.89</v>
          </cell>
          <cell r="L25">
            <v>3598</v>
          </cell>
          <cell r="M25">
            <v>2085690</v>
          </cell>
          <cell r="N25">
            <v>579.67999999999995</v>
          </cell>
          <cell r="O25">
            <v>3569</v>
          </cell>
          <cell r="P25">
            <v>2162608</v>
          </cell>
          <cell r="Q25">
            <v>605.94000000000005</v>
          </cell>
          <cell r="R25">
            <v>3495</v>
          </cell>
          <cell r="S25">
            <v>2258000</v>
          </cell>
          <cell r="T25">
            <v>646.07000000000005</v>
          </cell>
          <cell r="U25">
            <v>3483</v>
          </cell>
          <cell r="V25">
            <v>2363300</v>
          </cell>
          <cell r="W25">
            <v>678.52</v>
          </cell>
          <cell r="X25">
            <v>3413</v>
          </cell>
          <cell r="Y25">
            <v>2452832</v>
          </cell>
          <cell r="Z25">
            <v>718.67</v>
          </cell>
          <cell r="AA25">
            <v>3349</v>
          </cell>
          <cell r="AB25">
            <v>2531710</v>
          </cell>
          <cell r="AC25">
            <v>755.96</v>
          </cell>
          <cell r="AD25">
            <v>3311</v>
          </cell>
          <cell r="AE25">
            <v>2568615</v>
          </cell>
          <cell r="AF25">
            <v>775.78</v>
          </cell>
          <cell r="AG25">
            <v>3301</v>
          </cell>
          <cell r="AH25">
            <v>2636705</v>
          </cell>
          <cell r="AI25">
            <v>798.76</v>
          </cell>
          <cell r="AJ25">
            <v>3186</v>
          </cell>
          <cell r="AK25">
            <v>2789237</v>
          </cell>
          <cell r="AL25">
            <v>875.47</v>
          </cell>
          <cell r="AM25">
            <v>3128</v>
          </cell>
          <cell r="AN25">
            <v>2515237</v>
          </cell>
          <cell r="AO25">
            <v>804.1</v>
          </cell>
          <cell r="AP25">
            <v>3075</v>
          </cell>
          <cell r="AQ25">
            <v>2490085</v>
          </cell>
          <cell r="AR25">
            <v>809.78</v>
          </cell>
          <cell r="AS25">
            <v>2941</v>
          </cell>
          <cell r="AT25">
            <v>2490085</v>
          </cell>
          <cell r="AU25">
            <v>846.68</v>
          </cell>
          <cell r="AV25">
            <v>2858</v>
          </cell>
          <cell r="AW25">
            <v>2490085</v>
          </cell>
          <cell r="AX25">
            <v>871.27</v>
          </cell>
          <cell r="AY25">
            <v>2811</v>
          </cell>
          <cell r="AZ25">
            <v>2469413</v>
          </cell>
          <cell r="BA25">
            <v>878.48</v>
          </cell>
          <cell r="BB25">
            <v>2762</v>
          </cell>
          <cell r="BC25">
            <v>2751251</v>
          </cell>
          <cell r="BD25">
            <v>996.11</v>
          </cell>
          <cell r="BE25">
            <v>2751</v>
          </cell>
          <cell r="BF25">
            <v>2700468</v>
          </cell>
          <cell r="BG25">
            <v>981.63</v>
          </cell>
          <cell r="BH25">
            <v>2718</v>
          </cell>
          <cell r="BI25">
            <v>2900000</v>
          </cell>
          <cell r="BJ25">
            <v>1066.96</v>
          </cell>
          <cell r="BK25">
            <v>2655</v>
          </cell>
          <cell r="BL25">
            <v>2900000</v>
          </cell>
          <cell r="BM25">
            <v>1092.28</v>
          </cell>
          <cell r="BN25">
            <v>2612</v>
          </cell>
          <cell r="BO25">
            <v>2655000</v>
          </cell>
          <cell r="BP25">
            <v>1016.46</v>
          </cell>
        </row>
        <row r="26">
          <cell r="A26" t="str">
            <v>180</v>
          </cell>
          <cell r="B26" t="str">
            <v>Catawba Co.</v>
          </cell>
          <cell r="C26">
            <v>22139</v>
          </cell>
          <cell r="D26">
            <v>20627883</v>
          </cell>
          <cell r="E26">
            <v>931.74</v>
          </cell>
          <cell r="F26">
            <v>22771</v>
          </cell>
          <cell r="G26">
            <v>21584300</v>
          </cell>
          <cell r="H26">
            <v>947.89</v>
          </cell>
          <cell r="I26">
            <v>23219</v>
          </cell>
          <cell r="J26">
            <v>23142562</v>
          </cell>
          <cell r="K26">
            <v>996.71</v>
          </cell>
          <cell r="L26">
            <v>23851</v>
          </cell>
          <cell r="M26">
            <v>24761198</v>
          </cell>
          <cell r="N26">
            <v>1038.1600000000001</v>
          </cell>
          <cell r="O26">
            <v>24118</v>
          </cell>
          <cell r="P26">
            <v>25306088</v>
          </cell>
          <cell r="Q26">
            <v>1049.26</v>
          </cell>
          <cell r="R26">
            <v>24101</v>
          </cell>
          <cell r="S26">
            <v>24705378</v>
          </cell>
          <cell r="T26">
            <v>1025.08</v>
          </cell>
          <cell r="U26">
            <v>24139</v>
          </cell>
          <cell r="V26">
            <v>26544798</v>
          </cell>
          <cell r="W26">
            <v>1099.6600000000001</v>
          </cell>
          <cell r="X26">
            <v>24217</v>
          </cell>
          <cell r="Y26">
            <v>27280275</v>
          </cell>
          <cell r="Z26">
            <v>1126.49</v>
          </cell>
          <cell r="AA26">
            <v>24526</v>
          </cell>
          <cell r="AB26">
            <v>29307227</v>
          </cell>
          <cell r="AC26">
            <v>1194.95</v>
          </cell>
          <cell r="AD26">
            <v>24828</v>
          </cell>
          <cell r="AE26">
            <v>30589556</v>
          </cell>
          <cell r="AF26">
            <v>1232.06</v>
          </cell>
          <cell r="AG26">
            <v>25305</v>
          </cell>
          <cell r="AH26">
            <v>34129953</v>
          </cell>
          <cell r="AI26">
            <v>1348.74</v>
          </cell>
          <cell r="AJ26">
            <v>25315</v>
          </cell>
          <cell r="AK26">
            <v>35756398</v>
          </cell>
          <cell r="AL26">
            <v>1412.46</v>
          </cell>
          <cell r="AM26">
            <v>24642</v>
          </cell>
          <cell r="AN26">
            <v>34418136</v>
          </cell>
          <cell r="AO26">
            <v>1396.73</v>
          </cell>
          <cell r="AP26">
            <v>24581</v>
          </cell>
          <cell r="AQ26">
            <v>35218974</v>
          </cell>
          <cell r="AR26">
            <v>1432.77</v>
          </cell>
          <cell r="AS26">
            <v>24504</v>
          </cell>
          <cell r="AT26">
            <v>35131428</v>
          </cell>
          <cell r="AU26">
            <v>1433.7</v>
          </cell>
          <cell r="AV26">
            <v>24555</v>
          </cell>
          <cell r="AW26">
            <v>35484781</v>
          </cell>
          <cell r="AX26">
            <v>1445.11</v>
          </cell>
          <cell r="AY26">
            <v>24462</v>
          </cell>
          <cell r="AZ26">
            <v>35709762</v>
          </cell>
          <cell r="BA26">
            <v>1459.81</v>
          </cell>
          <cell r="BB26">
            <v>24407</v>
          </cell>
          <cell r="BC26">
            <v>36026875</v>
          </cell>
          <cell r="BD26">
            <v>1476.09</v>
          </cell>
          <cell r="BE26">
            <v>24455</v>
          </cell>
          <cell r="BF26">
            <v>36334983</v>
          </cell>
          <cell r="BG26">
            <v>1485.79</v>
          </cell>
          <cell r="BH26">
            <v>23890</v>
          </cell>
          <cell r="BI26">
            <v>36990800</v>
          </cell>
          <cell r="BJ26">
            <v>1548.38</v>
          </cell>
          <cell r="BK26">
            <v>23638</v>
          </cell>
          <cell r="BL26">
            <v>37918191</v>
          </cell>
          <cell r="BM26">
            <v>1604.12</v>
          </cell>
          <cell r="BN26">
            <v>23398</v>
          </cell>
          <cell r="BO26">
            <v>38892258</v>
          </cell>
          <cell r="BP26">
            <v>1662.2</v>
          </cell>
        </row>
        <row r="27">
          <cell r="A27" t="str">
            <v>190</v>
          </cell>
          <cell r="B27" t="str">
            <v>Chatham Co.</v>
          </cell>
          <cell r="C27">
            <v>6808</v>
          </cell>
          <cell r="D27">
            <v>8807945</v>
          </cell>
          <cell r="E27">
            <v>1293.76</v>
          </cell>
          <cell r="F27">
            <v>6942</v>
          </cell>
          <cell r="G27">
            <v>10030824</v>
          </cell>
          <cell r="H27">
            <v>1444.95</v>
          </cell>
          <cell r="I27">
            <v>7274</v>
          </cell>
          <cell r="J27">
            <v>11023941</v>
          </cell>
          <cell r="K27">
            <v>1515.53</v>
          </cell>
          <cell r="L27">
            <v>7330</v>
          </cell>
          <cell r="M27">
            <v>11847914</v>
          </cell>
          <cell r="N27">
            <v>1616.36</v>
          </cell>
          <cell r="O27">
            <v>7417</v>
          </cell>
          <cell r="P27">
            <v>14507103</v>
          </cell>
          <cell r="Q27">
            <v>1955.93</v>
          </cell>
          <cell r="R27">
            <v>7544</v>
          </cell>
          <cell r="S27">
            <v>14963493</v>
          </cell>
          <cell r="T27">
            <v>1983.5</v>
          </cell>
          <cell r="U27">
            <v>7801</v>
          </cell>
          <cell r="V27">
            <v>15768429</v>
          </cell>
          <cell r="W27">
            <v>2021.33</v>
          </cell>
          <cell r="X27">
            <v>7768</v>
          </cell>
          <cell r="Y27">
            <v>16759789</v>
          </cell>
          <cell r="Z27">
            <v>2157.54</v>
          </cell>
          <cell r="AA27">
            <v>8020</v>
          </cell>
          <cell r="AB27">
            <v>16817968</v>
          </cell>
          <cell r="AC27">
            <v>2097</v>
          </cell>
          <cell r="AD27">
            <v>8110</v>
          </cell>
          <cell r="AE27">
            <v>19118789</v>
          </cell>
          <cell r="AF27">
            <v>2357.4299999999998</v>
          </cell>
          <cell r="AG27">
            <v>8315</v>
          </cell>
          <cell r="AH27">
            <v>21427322</v>
          </cell>
          <cell r="AI27">
            <v>2576.9499999999998</v>
          </cell>
          <cell r="AJ27">
            <v>8536</v>
          </cell>
          <cell r="AK27">
            <v>23457441</v>
          </cell>
          <cell r="AL27">
            <v>2748.06</v>
          </cell>
          <cell r="AM27">
            <v>8543</v>
          </cell>
          <cell r="AN27">
            <v>23327284</v>
          </cell>
          <cell r="AO27">
            <v>2730.57</v>
          </cell>
          <cell r="AP27">
            <v>8642</v>
          </cell>
          <cell r="AQ27">
            <v>25319697</v>
          </cell>
          <cell r="AR27">
            <v>2929.84</v>
          </cell>
          <cell r="AS27">
            <v>8767</v>
          </cell>
          <cell r="AT27">
            <v>24919793</v>
          </cell>
          <cell r="AU27">
            <v>2842.45</v>
          </cell>
          <cell r="AV27">
            <v>8944</v>
          </cell>
          <cell r="AW27">
            <v>25701130</v>
          </cell>
          <cell r="AX27">
            <v>2873.56</v>
          </cell>
          <cell r="AY27">
            <v>9208</v>
          </cell>
          <cell r="AZ27">
            <v>25551130</v>
          </cell>
          <cell r="BA27">
            <v>2774.88</v>
          </cell>
          <cell r="BB27">
            <v>9540</v>
          </cell>
          <cell r="BC27">
            <v>26818413</v>
          </cell>
          <cell r="BD27">
            <v>2811.15</v>
          </cell>
          <cell r="BE27">
            <v>9682</v>
          </cell>
          <cell r="BF27">
            <v>28126130</v>
          </cell>
          <cell r="BG27">
            <v>2904.99</v>
          </cell>
          <cell r="BH27">
            <v>9869</v>
          </cell>
          <cell r="BI27">
            <v>29272130</v>
          </cell>
          <cell r="BJ27">
            <v>2966.07</v>
          </cell>
          <cell r="BK27">
            <v>10172</v>
          </cell>
          <cell r="BL27">
            <v>30770310</v>
          </cell>
          <cell r="BM27">
            <v>3025</v>
          </cell>
          <cell r="BN27">
            <v>10414</v>
          </cell>
          <cell r="BO27">
            <v>31811710</v>
          </cell>
          <cell r="BP27">
            <v>3054.71</v>
          </cell>
        </row>
        <row r="28">
          <cell r="A28" t="str">
            <v>200</v>
          </cell>
          <cell r="B28" t="str">
            <v>Cherokee Co.</v>
          </cell>
          <cell r="C28">
            <v>3586</v>
          </cell>
          <cell r="D28">
            <v>1910746</v>
          </cell>
          <cell r="E28">
            <v>532.83000000000004</v>
          </cell>
          <cell r="F28">
            <v>3573</v>
          </cell>
          <cell r="G28">
            <v>1924421</v>
          </cell>
          <cell r="H28">
            <v>538.6</v>
          </cell>
          <cell r="I28">
            <v>3567</v>
          </cell>
          <cell r="J28">
            <v>2477433</v>
          </cell>
          <cell r="K28">
            <v>694.54</v>
          </cell>
          <cell r="L28">
            <v>3629</v>
          </cell>
          <cell r="M28">
            <v>2680827</v>
          </cell>
          <cell r="N28">
            <v>738.72</v>
          </cell>
          <cell r="O28">
            <v>3682</v>
          </cell>
          <cell r="P28">
            <v>3035955</v>
          </cell>
          <cell r="Q28">
            <v>824.54</v>
          </cell>
          <cell r="R28">
            <v>3679</v>
          </cell>
          <cell r="S28">
            <v>2959001</v>
          </cell>
          <cell r="T28">
            <v>804.29</v>
          </cell>
          <cell r="U28">
            <v>3753</v>
          </cell>
          <cell r="V28">
            <v>3106993</v>
          </cell>
          <cell r="W28">
            <v>827.87</v>
          </cell>
          <cell r="X28">
            <v>3767</v>
          </cell>
          <cell r="Y28">
            <v>3416438</v>
          </cell>
          <cell r="Z28">
            <v>906.94</v>
          </cell>
          <cell r="AA28">
            <v>3752</v>
          </cell>
          <cell r="AB28">
            <v>3635376</v>
          </cell>
          <cell r="AC28">
            <v>968.92</v>
          </cell>
          <cell r="AD28">
            <v>3804</v>
          </cell>
          <cell r="AE28">
            <v>3859002</v>
          </cell>
          <cell r="AF28">
            <v>1014.46</v>
          </cell>
          <cell r="AG28">
            <v>3799</v>
          </cell>
          <cell r="AH28">
            <v>4320131</v>
          </cell>
          <cell r="AI28">
            <v>1137.18</v>
          </cell>
          <cell r="AJ28">
            <v>3795</v>
          </cell>
          <cell r="AK28">
            <v>4839664</v>
          </cell>
          <cell r="AL28">
            <v>1275.27</v>
          </cell>
          <cell r="AM28">
            <v>3711</v>
          </cell>
          <cell r="AN28">
            <v>4720396</v>
          </cell>
          <cell r="AO28">
            <v>1272</v>
          </cell>
          <cell r="AP28">
            <v>3649</v>
          </cell>
          <cell r="AQ28">
            <v>4822163</v>
          </cell>
          <cell r="AR28">
            <v>1321.5</v>
          </cell>
          <cell r="AS28">
            <v>3610</v>
          </cell>
          <cell r="AT28">
            <v>5194703</v>
          </cell>
          <cell r="AU28">
            <v>1438.98</v>
          </cell>
          <cell r="AV28">
            <v>3565</v>
          </cell>
          <cell r="AW28">
            <v>4937063</v>
          </cell>
          <cell r="AX28">
            <v>1384.87</v>
          </cell>
          <cell r="AY28">
            <v>3566</v>
          </cell>
          <cell r="AZ28">
            <v>5904741</v>
          </cell>
          <cell r="BA28">
            <v>1655.84</v>
          </cell>
          <cell r="BB28">
            <v>3503</v>
          </cell>
          <cell r="BC28">
            <v>5900836</v>
          </cell>
          <cell r="BD28">
            <v>1684.51</v>
          </cell>
          <cell r="BE28">
            <v>3492</v>
          </cell>
          <cell r="BF28">
            <v>6235058</v>
          </cell>
          <cell r="BG28">
            <v>1785.53</v>
          </cell>
          <cell r="BH28">
            <v>3621</v>
          </cell>
          <cell r="BI28">
            <v>6721353</v>
          </cell>
          <cell r="BJ28">
            <v>1856.21</v>
          </cell>
          <cell r="BK28">
            <v>3560</v>
          </cell>
          <cell r="BL28">
            <v>7092150</v>
          </cell>
          <cell r="BM28">
            <v>1992.18</v>
          </cell>
          <cell r="BN28">
            <v>3472</v>
          </cell>
          <cell r="BO28">
            <v>6849122</v>
          </cell>
          <cell r="BP28">
            <v>1972.67</v>
          </cell>
        </row>
        <row r="29">
          <cell r="A29" t="str">
            <v>210</v>
          </cell>
          <cell r="B29" t="str">
            <v>Chowan Co.</v>
          </cell>
          <cell r="C29">
            <v>2534</v>
          </cell>
          <cell r="D29">
            <v>2212232</v>
          </cell>
          <cell r="E29">
            <v>873.02</v>
          </cell>
          <cell r="F29">
            <v>2588</v>
          </cell>
          <cell r="G29">
            <v>2368238</v>
          </cell>
          <cell r="H29">
            <v>915.08</v>
          </cell>
          <cell r="I29">
            <v>2582</v>
          </cell>
          <cell r="J29">
            <v>2629725</v>
          </cell>
          <cell r="K29">
            <v>1018.48</v>
          </cell>
          <cell r="L29">
            <v>2539</v>
          </cell>
          <cell r="M29">
            <v>2801335</v>
          </cell>
          <cell r="N29">
            <v>1103.32</v>
          </cell>
          <cell r="O29">
            <v>2478</v>
          </cell>
          <cell r="P29">
            <v>3088951</v>
          </cell>
          <cell r="Q29">
            <v>1246.55</v>
          </cell>
          <cell r="R29">
            <v>2464</v>
          </cell>
          <cell r="S29">
            <v>3206044</v>
          </cell>
          <cell r="T29">
            <v>1301.1500000000001</v>
          </cell>
          <cell r="U29">
            <v>2512</v>
          </cell>
          <cell r="V29">
            <v>3353846</v>
          </cell>
          <cell r="W29">
            <v>1335.13</v>
          </cell>
          <cell r="X29">
            <v>2506</v>
          </cell>
          <cell r="Y29">
            <v>3356442</v>
          </cell>
          <cell r="Z29">
            <v>1339.36</v>
          </cell>
          <cell r="AA29">
            <v>2431</v>
          </cell>
          <cell r="AB29">
            <v>3515514</v>
          </cell>
          <cell r="AC29">
            <v>1446.12</v>
          </cell>
          <cell r="AD29">
            <v>2492</v>
          </cell>
          <cell r="AE29">
            <v>3749350</v>
          </cell>
          <cell r="AF29">
            <v>1504.55</v>
          </cell>
          <cell r="AG29">
            <v>2561</v>
          </cell>
          <cell r="AH29">
            <v>3953068</v>
          </cell>
          <cell r="AI29">
            <v>1543.56</v>
          </cell>
          <cell r="AJ29">
            <v>2432</v>
          </cell>
          <cell r="AK29">
            <v>3461174</v>
          </cell>
          <cell r="AL29">
            <v>1423.18</v>
          </cell>
          <cell r="AM29">
            <v>2385</v>
          </cell>
          <cell r="AN29">
            <v>3381667</v>
          </cell>
          <cell r="AO29">
            <v>1417.89</v>
          </cell>
          <cell r="AP29">
            <v>2344</v>
          </cell>
          <cell r="AQ29">
            <v>3335660</v>
          </cell>
          <cell r="AR29">
            <v>1423.06</v>
          </cell>
          <cell r="AS29">
            <v>2320</v>
          </cell>
          <cell r="AT29">
            <v>3149115</v>
          </cell>
          <cell r="AU29">
            <v>1357.38</v>
          </cell>
          <cell r="AV29">
            <v>2283</v>
          </cell>
          <cell r="AW29">
            <v>3421929</v>
          </cell>
          <cell r="AX29">
            <v>1498.87</v>
          </cell>
          <cell r="AY29">
            <v>2238</v>
          </cell>
          <cell r="AZ29">
            <v>3421929</v>
          </cell>
          <cell r="BA29">
            <v>1529.01</v>
          </cell>
          <cell r="BB29">
            <v>2235</v>
          </cell>
          <cell r="BC29">
            <v>3421929</v>
          </cell>
          <cell r="BD29">
            <v>1531.06</v>
          </cell>
          <cell r="BE29">
            <v>2207</v>
          </cell>
          <cell r="BF29">
            <v>3488455</v>
          </cell>
          <cell r="BG29">
            <v>1580.63</v>
          </cell>
          <cell r="BH29">
            <v>2082</v>
          </cell>
          <cell r="BI29">
            <v>3550000</v>
          </cell>
          <cell r="BJ29">
            <v>1705.09</v>
          </cell>
          <cell r="BK29">
            <v>2044</v>
          </cell>
          <cell r="BL29">
            <v>3550000</v>
          </cell>
          <cell r="BM29">
            <v>1736.79</v>
          </cell>
          <cell r="BN29">
            <v>1973</v>
          </cell>
          <cell r="BO29">
            <v>3575000</v>
          </cell>
          <cell r="BP29">
            <v>1811.96</v>
          </cell>
        </row>
        <row r="30">
          <cell r="A30" t="str">
            <v>220</v>
          </cell>
          <cell r="B30" t="str">
            <v>Clay Co.</v>
          </cell>
          <cell r="C30">
            <v>1275</v>
          </cell>
          <cell r="D30">
            <v>523470</v>
          </cell>
          <cell r="E30">
            <v>410.56</v>
          </cell>
          <cell r="F30">
            <v>1268</v>
          </cell>
          <cell r="G30">
            <v>553575</v>
          </cell>
          <cell r="H30">
            <v>436.57</v>
          </cell>
          <cell r="I30">
            <v>1287</v>
          </cell>
          <cell r="J30">
            <v>659030</v>
          </cell>
          <cell r="K30">
            <v>512.07000000000005</v>
          </cell>
          <cell r="L30">
            <v>1270</v>
          </cell>
          <cell r="M30">
            <v>654692</v>
          </cell>
          <cell r="N30">
            <v>515.51</v>
          </cell>
          <cell r="O30">
            <v>1264</v>
          </cell>
          <cell r="P30">
            <v>711480</v>
          </cell>
          <cell r="Q30">
            <v>562.88</v>
          </cell>
          <cell r="R30">
            <v>1235</v>
          </cell>
          <cell r="S30">
            <v>693634</v>
          </cell>
          <cell r="T30">
            <v>561.65</v>
          </cell>
          <cell r="U30">
            <v>1248</v>
          </cell>
          <cell r="V30">
            <v>694251</v>
          </cell>
          <cell r="W30">
            <v>556.29</v>
          </cell>
          <cell r="X30">
            <v>1277</v>
          </cell>
          <cell r="Y30">
            <v>772328</v>
          </cell>
          <cell r="Z30">
            <v>604.79999999999995</v>
          </cell>
          <cell r="AA30">
            <v>1317</v>
          </cell>
          <cell r="AB30">
            <v>781828</v>
          </cell>
          <cell r="AC30">
            <v>593.64</v>
          </cell>
          <cell r="AD30">
            <v>1349</v>
          </cell>
          <cell r="AE30">
            <v>855152</v>
          </cell>
          <cell r="AF30">
            <v>633.91999999999996</v>
          </cell>
          <cell r="AG30">
            <v>1418</v>
          </cell>
          <cell r="AH30">
            <v>887067</v>
          </cell>
          <cell r="AI30">
            <v>625.58000000000004</v>
          </cell>
          <cell r="AJ30">
            <v>1388</v>
          </cell>
          <cell r="AK30">
            <v>1028553</v>
          </cell>
          <cell r="AL30">
            <v>741.03</v>
          </cell>
          <cell r="AM30">
            <v>1423</v>
          </cell>
          <cell r="AN30">
            <v>1001079</v>
          </cell>
          <cell r="AO30">
            <v>703.5</v>
          </cell>
          <cell r="AP30">
            <v>1362</v>
          </cell>
          <cell r="AQ30">
            <v>980279</v>
          </cell>
          <cell r="AR30">
            <v>719.73</v>
          </cell>
          <cell r="AS30">
            <v>1373</v>
          </cell>
          <cell r="AT30">
            <v>1085696</v>
          </cell>
          <cell r="AU30">
            <v>790.75</v>
          </cell>
          <cell r="AV30">
            <v>1337</v>
          </cell>
          <cell r="AW30">
            <v>1338996</v>
          </cell>
          <cell r="AX30">
            <v>1001.49</v>
          </cell>
          <cell r="AY30">
            <v>1323</v>
          </cell>
          <cell r="AZ30">
            <v>1268826</v>
          </cell>
          <cell r="BA30">
            <v>959.05</v>
          </cell>
          <cell r="BB30">
            <v>1357</v>
          </cell>
          <cell r="BC30">
            <v>1257701</v>
          </cell>
          <cell r="BD30">
            <v>926.82</v>
          </cell>
          <cell r="BE30">
            <v>1329</v>
          </cell>
          <cell r="BF30">
            <v>1325745</v>
          </cell>
          <cell r="BG30">
            <v>997.55</v>
          </cell>
          <cell r="BH30">
            <v>1337</v>
          </cell>
          <cell r="BI30">
            <v>1375171</v>
          </cell>
          <cell r="BJ30">
            <v>1028.55</v>
          </cell>
          <cell r="BK30">
            <v>1345</v>
          </cell>
          <cell r="BL30">
            <v>1376121</v>
          </cell>
          <cell r="BM30">
            <v>1023.14</v>
          </cell>
          <cell r="BN30">
            <v>1292</v>
          </cell>
          <cell r="BO30">
            <v>1517243</v>
          </cell>
          <cell r="BP30">
            <v>1174.3399999999999</v>
          </cell>
        </row>
        <row r="31">
          <cell r="A31" t="str">
            <v>230</v>
          </cell>
          <cell r="B31" t="str">
            <v>Cleveland Co.</v>
          </cell>
          <cell r="C31">
            <v>16501</v>
          </cell>
          <cell r="D31">
            <v>14333696</v>
          </cell>
          <cell r="E31">
            <v>868.66</v>
          </cell>
          <cell r="F31">
            <v>16780</v>
          </cell>
          <cell r="G31">
            <v>13759983</v>
          </cell>
          <cell r="H31">
            <v>820.02</v>
          </cell>
          <cell r="I31">
            <v>17186</v>
          </cell>
          <cell r="J31">
            <v>14312594</v>
          </cell>
          <cell r="K31">
            <v>832.81</v>
          </cell>
          <cell r="L31">
            <v>17296</v>
          </cell>
          <cell r="M31">
            <v>16126965.632288</v>
          </cell>
          <cell r="N31">
            <v>932.41</v>
          </cell>
          <cell r="O31">
            <v>17146</v>
          </cell>
          <cell r="P31">
            <v>17790658.303603999</v>
          </cell>
          <cell r="Q31">
            <v>1037.5999999999999</v>
          </cell>
          <cell r="R31">
            <v>17350</v>
          </cell>
          <cell r="S31">
            <v>17749881</v>
          </cell>
          <cell r="T31">
            <v>1023.05</v>
          </cell>
          <cell r="U31">
            <v>17380</v>
          </cell>
          <cell r="V31">
            <v>17137509</v>
          </cell>
          <cell r="W31">
            <v>986.05</v>
          </cell>
          <cell r="X31">
            <v>17609</v>
          </cell>
          <cell r="Y31">
            <v>18456937</v>
          </cell>
          <cell r="Z31">
            <v>1048.1500000000001</v>
          </cell>
          <cell r="AA31">
            <v>17217</v>
          </cell>
          <cell r="AB31">
            <v>18783064</v>
          </cell>
          <cell r="AC31">
            <v>1090.96</v>
          </cell>
          <cell r="AD31">
            <v>17089</v>
          </cell>
          <cell r="AE31">
            <v>18897643</v>
          </cell>
          <cell r="AF31">
            <v>1105.8399999999999</v>
          </cell>
          <cell r="AG31">
            <v>16957</v>
          </cell>
          <cell r="AH31">
            <v>19122210</v>
          </cell>
          <cell r="AI31">
            <v>1127.69</v>
          </cell>
          <cell r="AJ31">
            <v>16768</v>
          </cell>
          <cell r="AK31">
            <v>21102578</v>
          </cell>
          <cell r="AL31">
            <v>1258.5</v>
          </cell>
          <cell r="AM31">
            <v>16411</v>
          </cell>
          <cell r="AN31">
            <v>20614147</v>
          </cell>
          <cell r="AO31">
            <v>1256.1199999999999</v>
          </cell>
          <cell r="AP31">
            <v>16107</v>
          </cell>
          <cell r="AQ31">
            <v>20401846</v>
          </cell>
          <cell r="AR31">
            <v>1266.6400000000001</v>
          </cell>
          <cell r="AS31">
            <v>15886</v>
          </cell>
          <cell r="AT31">
            <v>20794736</v>
          </cell>
          <cell r="AU31">
            <v>1309</v>
          </cell>
          <cell r="AV31">
            <v>15651</v>
          </cell>
          <cell r="AW31">
            <v>21520720</v>
          </cell>
          <cell r="AX31">
            <v>1375.04</v>
          </cell>
          <cell r="AY31">
            <v>15453</v>
          </cell>
          <cell r="AZ31">
            <v>21813900</v>
          </cell>
          <cell r="BA31">
            <v>1411.63</v>
          </cell>
          <cell r="BB31">
            <v>15455</v>
          </cell>
          <cell r="BC31">
            <v>22036197</v>
          </cell>
          <cell r="BD31">
            <v>1425.83</v>
          </cell>
          <cell r="BE31">
            <v>15592</v>
          </cell>
          <cell r="BF31">
            <v>21109040</v>
          </cell>
          <cell r="BG31">
            <v>1353.84</v>
          </cell>
          <cell r="BH31">
            <v>15572</v>
          </cell>
          <cell r="BI31">
            <v>21530228</v>
          </cell>
          <cell r="BJ31">
            <v>1382.62</v>
          </cell>
          <cell r="BK31">
            <v>15494</v>
          </cell>
          <cell r="BL31">
            <v>21960316</v>
          </cell>
          <cell r="BM31">
            <v>1417.34</v>
          </cell>
          <cell r="BN31">
            <v>15477</v>
          </cell>
          <cell r="BO31">
            <v>22700790</v>
          </cell>
          <cell r="BP31">
            <v>1466.74</v>
          </cell>
        </row>
        <row r="32">
          <cell r="A32" t="str">
            <v>240</v>
          </cell>
          <cell r="B32" t="str">
            <v>Columbus Co.</v>
          </cell>
          <cell r="C32">
            <v>10414</v>
          </cell>
          <cell r="D32">
            <v>5758726</v>
          </cell>
          <cell r="E32">
            <v>552.98</v>
          </cell>
          <cell r="F32">
            <v>10300</v>
          </cell>
          <cell r="G32">
            <v>5873927</v>
          </cell>
          <cell r="H32">
            <v>570.28</v>
          </cell>
          <cell r="I32">
            <v>10238</v>
          </cell>
          <cell r="J32">
            <v>6123900</v>
          </cell>
          <cell r="K32">
            <v>598.15</v>
          </cell>
          <cell r="L32">
            <v>10152</v>
          </cell>
          <cell r="M32">
            <v>6057280</v>
          </cell>
          <cell r="N32">
            <v>596.66</v>
          </cell>
          <cell r="O32">
            <v>10055</v>
          </cell>
          <cell r="P32">
            <v>5620142</v>
          </cell>
          <cell r="Q32">
            <v>558.94000000000005</v>
          </cell>
          <cell r="R32">
            <v>9938</v>
          </cell>
          <cell r="S32">
            <v>5620142</v>
          </cell>
          <cell r="T32">
            <v>565.52</v>
          </cell>
          <cell r="U32">
            <v>9771</v>
          </cell>
          <cell r="V32">
            <v>5491130</v>
          </cell>
          <cell r="W32">
            <v>561.98</v>
          </cell>
          <cell r="X32">
            <v>9713</v>
          </cell>
          <cell r="Y32">
            <v>5628689</v>
          </cell>
          <cell r="Z32">
            <v>579.5</v>
          </cell>
          <cell r="AA32">
            <v>9662</v>
          </cell>
          <cell r="AB32">
            <v>6014654</v>
          </cell>
          <cell r="AC32">
            <v>622.51</v>
          </cell>
          <cell r="AD32">
            <v>9730</v>
          </cell>
          <cell r="AE32">
            <v>6014608</v>
          </cell>
          <cell r="AF32">
            <v>618.15</v>
          </cell>
          <cell r="AG32">
            <v>9579</v>
          </cell>
          <cell r="AH32">
            <v>6015877</v>
          </cell>
          <cell r="AI32">
            <v>628.03</v>
          </cell>
          <cell r="AJ32">
            <v>9596</v>
          </cell>
          <cell r="AK32">
            <v>6131808</v>
          </cell>
          <cell r="AL32">
            <v>639</v>
          </cell>
          <cell r="AM32">
            <v>9545</v>
          </cell>
          <cell r="AN32">
            <v>6196354</v>
          </cell>
          <cell r="AO32">
            <v>649.16999999999996</v>
          </cell>
          <cell r="AP32">
            <v>9389</v>
          </cell>
          <cell r="AQ32">
            <v>6382246</v>
          </cell>
          <cell r="AR32">
            <v>679.76</v>
          </cell>
          <cell r="AS32">
            <v>9351</v>
          </cell>
          <cell r="AT32">
            <v>6701359</v>
          </cell>
          <cell r="AU32">
            <v>716.65</v>
          </cell>
          <cell r="AV32">
            <v>9418</v>
          </cell>
          <cell r="AW32">
            <v>6902401</v>
          </cell>
          <cell r="AX32">
            <v>732.89</v>
          </cell>
          <cell r="AY32">
            <v>9543</v>
          </cell>
          <cell r="AZ32">
            <v>6902401</v>
          </cell>
          <cell r="BA32">
            <v>723.29</v>
          </cell>
          <cell r="BB32">
            <v>9460</v>
          </cell>
          <cell r="BC32">
            <v>7040450</v>
          </cell>
          <cell r="BD32">
            <v>744.23</v>
          </cell>
          <cell r="BE32">
            <v>9450</v>
          </cell>
          <cell r="BF32">
            <v>7181259</v>
          </cell>
          <cell r="BG32">
            <v>759.92</v>
          </cell>
          <cell r="BH32">
            <v>9264</v>
          </cell>
          <cell r="BI32">
            <v>8041042</v>
          </cell>
          <cell r="BJ32">
            <v>867.99</v>
          </cell>
          <cell r="BK32">
            <v>9077</v>
          </cell>
          <cell r="BL32">
            <v>7471391</v>
          </cell>
          <cell r="BM32">
            <v>823.11</v>
          </cell>
          <cell r="BN32">
            <v>8945</v>
          </cell>
          <cell r="BO32">
            <v>7471391</v>
          </cell>
          <cell r="BP32">
            <v>835.26</v>
          </cell>
        </row>
        <row r="33">
          <cell r="A33" t="str">
            <v>250</v>
          </cell>
          <cell r="B33" t="str">
            <v>Craven Co.</v>
          </cell>
          <cell r="C33">
            <v>15091</v>
          </cell>
          <cell r="D33">
            <v>10716330</v>
          </cell>
          <cell r="E33">
            <v>710.11</v>
          </cell>
          <cell r="F33">
            <v>15029</v>
          </cell>
          <cell r="G33">
            <v>11216330</v>
          </cell>
          <cell r="H33">
            <v>746.31</v>
          </cell>
          <cell r="I33">
            <v>14779</v>
          </cell>
          <cell r="J33">
            <v>11777147</v>
          </cell>
          <cell r="K33">
            <v>796.88</v>
          </cell>
          <cell r="L33">
            <v>14840</v>
          </cell>
          <cell r="M33">
            <v>12146223</v>
          </cell>
          <cell r="N33">
            <v>818.48</v>
          </cell>
          <cell r="O33">
            <v>14751</v>
          </cell>
          <cell r="P33">
            <v>12492585</v>
          </cell>
          <cell r="Q33">
            <v>846.9</v>
          </cell>
          <cell r="R33">
            <v>14574</v>
          </cell>
          <cell r="S33">
            <v>12614940</v>
          </cell>
          <cell r="T33">
            <v>865.58</v>
          </cell>
          <cell r="U33">
            <v>14480</v>
          </cell>
          <cell r="V33">
            <v>13253940</v>
          </cell>
          <cell r="W33">
            <v>915.33</v>
          </cell>
          <cell r="X33">
            <v>14556</v>
          </cell>
          <cell r="Y33">
            <v>13985964</v>
          </cell>
          <cell r="Z33">
            <v>960.84</v>
          </cell>
          <cell r="AA33">
            <v>14612</v>
          </cell>
          <cell r="AB33">
            <v>14666053</v>
          </cell>
          <cell r="AC33">
            <v>1003.7</v>
          </cell>
          <cell r="AD33">
            <v>14808</v>
          </cell>
          <cell r="AE33">
            <v>15854199</v>
          </cell>
          <cell r="AF33">
            <v>1070.6500000000001</v>
          </cell>
          <cell r="AG33">
            <v>14780</v>
          </cell>
          <cell r="AH33">
            <v>16548837</v>
          </cell>
          <cell r="AI33">
            <v>1119.68</v>
          </cell>
          <cell r="AJ33">
            <v>14657</v>
          </cell>
          <cell r="AK33">
            <v>17332275</v>
          </cell>
          <cell r="AL33">
            <v>1182.53</v>
          </cell>
          <cell r="AM33">
            <v>14580</v>
          </cell>
          <cell r="AN33">
            <v>17454986</v>
          </cell>
          <cell r="AO33">
            <v>1197.19</v>
          </cell>
          <cell r="AP33">
            <v>14711</v>
          </cell>
          <cell r="AQ33">
            <v>17858438</v>
          </cell>
          <cell r="AR33">
            <v>1213.95</v>
          </cell>
          <cell r="AS33">
            <v>15100</v>
          </cell>
          <cell r="AT33">
            <v>17870304</v>
          </cell>
          <cell r="AU33">
            <v>1183.46</v>
          </cell>
          <cell r="AV33">
            <v>14996</v>
          </cell>
          <cell r="AW33">
            <v>18658502</v>
          </cell>
          <cell r="AX33">
            <v>1244.23</v>
          </cell>
          <cell r="AY33">
            <v>14829</v>
          </cell>
          <cell r="AZ33">
            <v>19067949</v>
          </cell>
          <cell r="BA33">
            <v>1285.8599999999999</v>
          </cell>
          <cell r="BB33">
            <v>14526</v>
          </cell>
          <cell r="BC33">
            <v>19786590</v>
          </cell>
          <cell r="BD33">
            <v>1362.15</v>
          </cell>
          <cell r="BE33">
            <v>14325</v>
          </cell>
          <cell r="BF33">
            <v>20849456</v>
          </cell>
          <cell r="BG33">
            <v>1455.46</v>
          </cell>
          <cell r="BH33">
            <v>14152</v>
          </cell>
          <cell r="BI33">
            <v>21828486</v>
          </cell>
          <cell r="BJ33">
            <v>1542.43</v>
          </cell>
          <cell r="BK33">
            <v>14061</v>
          </cell>
          <cell r="BL33">
            <v>21006979</v>
          </cell>
          <cell r="BM33">
            <v>1493.99</v>
          </cell>
          <cell r="BN33">
            <v>13813</v>
          </cell>
          <cell r="BO33">
            <v>21273777</v>
          </cell>
          <cell r="BP33">
            <v>1540.13</v>
          </cell>
        </row>
        <row r="34">
          <cell r="A34" t="str">
            <v>260</v>
          </cell>
          <cell r="B34" t="str">
            <v>Cumberland Co.</v>
          </cell>
          <cell r="C34">
            <v>51716</v>
          </cell>
          <cell r="D34">
            <v>38983742</v>
          </cell>
          <cell r="E34">
            <v>753.8</v>
          </cell>
          <cell r="F34">
            <v>51132</v>
          </cell>
          <cell r="G34">
            <v>44983742</v>
          </cell>
          <cell r="H34">
            <v>879.76</v>
          </cell>
          <cell r="I34">
            <v>51413</v>
          </cell>
          <cell r="J34">
            <v>50983742</v>
          </cell>
          <cell r="K34">
            <v>991.65</v>
          </cell>
          <cell r="L34">
            <v>51560</v>
          </cell>
          <cell r="M34">
            <v>56983742</v>
          </cell>
          <cell r="N34">
            <v>1105.19</v>
          </cell>
          <cell r="O34">
            <v>51116</v>
          </cell>
          <cell r="P34">
            <v>55243000</v>
          </cell>
          <cell r="Q34">
            <v>1080.74</v>
          </cell>
          <cell r="R34">
            <v>51689</v>
          </cell>
          <cell r="S34">
            <v>57150000</v>
          </cell>
          <cell r="T34">
            <v>1105.6500000000001</v>
          </cell>
          <cell r="U34">
            <v>52399</v>
          </cell>
          <cell r="V34">
            <v>58775000</v>
          </cell>
          <cell r="W34">
            <v>1121.68</v>
          </cell>
          <cell r="X34">
            <v>53370</v>
          </cell>
          <cell r="Y34">
            <v>60861512</v>
          </cell>
          <cell r="Z34">
            <v>1140.3699999999999</v>
          </cell>
          <cell r="AA34">
            <v>52473</v>
          </cell>
          <cell r="AB34">
            <v>62690705</v>
          </cell>
          <cell r="AC34">
            <v>1194.72</v>
          </cell>
          <cell r="AD34">
            <v>52525</v>
          </cell>
          <cell r="AE34">
            <v>65348540</v>
          </cell>
          <cell r="AF34">
            <v>1244.1400000000001</v>
          </cell>
          <cell r="AG34">
            <v>53214</v>
          </cell>
          <cell r="AH34">
            <v>69959192</v>
          </cell>
          <cell r="AI34">
            <v>1314.68</v>
          </cell>
          <cell r="AJ34">
            <v>52990</v>
          </cell>
          <cell r="AK34">
            <v>71812043</v>
          </cell>
          <cell r="AL34">
            <v>1355.2</v>
          </cell>
          <cell r="AM34">
            <v>53462</v>
          </cell>
          <cell r="AN34">
            <v>78831036</v>
          </cell>
          <cell r="AO34">
            <v>1474.52</v>
          </cell>
          <cell r="AP34">
            <v>52462</v>
          </cell>
          <cell r="AQ34">
            <v>76646227</v>
          </cell>
          <cell r="AR34">
            <v>1460.99</v>
          </cell>
          <cell r="AS34">
            <v>52741</v>
          </cell>
          <cell r="AT34">
            <v>76220676</v>
          </cell>
          <cell r="AU34">
            <v>1445.19</v>
          </cell>
          <cell r="AV34">
            <v>52258</v>
          </cell>
          <cell r="AW34">
            <v>76220676</v>
          </cell>
          <cell r="AX34">
            <v>1458.55</v>
          </cell>
          <cell r="AY34">
            <v>52336</v>
          </cell>
          <cell r="AZ34">
            <v>76220676</v>
          </cell>
          <cell r="BA34">
            <v>1456.37</v>
          </cell>
          <cell r="BB34">
            <v>52742</v>
          </cell>
          <cell r="BC34">
            <v>76982883</v>
          </cell>
          <cell r="BD34">
            <v>1459.61</v>
          </cell>
          <cell r="BE34">
            <v>51822</v>
          </cell>
          <cell r="BF34">
            <v>78345062</v>
          </cell>
          <cell r="BG34">
            <v>1511.81</v>
          </cell>
          <cell r="BH34">
            <v>51721</v>
          </cell>
          <cell r="BI34">
            <v>79463109</v>
          </cell>
          <cell r="BJ34">
            <v>1536.38</v>
          </cell>
          <cell r="BK34">
            <v>51883</v>
          </cell>
          <cell r="BL34">
            <v>80961835</v>
          </cell>
          <cell r="BM34">
            <v>1560.47</v>
          </cell>
          <cell r="BN34">
            <v>51635</v>
          </cell>
          <cell r="BO34">
            <v>80150000</v>
          </cell>
          <cell r="BP34">
            <v>1552.24</v>
          </cell>
        </row>
        <row r="35">
          <cell r="A35" t="str">
            <v>270</v>
          </cell>
          <cell r="B35" t="str">
            <v>Currituck Co.</v>
          </cell>
          <cell r="C35">
            <v>3093</v>
          </cell>
          <cell r="D35">
            <v>4581420</v>
          </cell>
          <cell r="E35">
            <v>1481.22</v>
          </cell>
          <cell r="F35">
            <v>3036</v>
          </cell>
          <cell r="G35">
            <v>4926823</v>
          </cell>
          <cell r="H35">
            <v>1622.8</v>
          </cell>
          <cell r="I35">
            <v>3213</v>
          </cell>
          <cell r="J35">
            <v>5260010</v>
          </cell>
          <cell r="K35">
            <v>1637.1</v>
          </cell>
          <cell r="L35">
            <v>3190</v>
          </cell>
          <cell r="M35">
            <v>5562328</v>
          </cell>
          <cell r="N35">
            <v>1743.68</v>
          </cell>
          <cell r="O35">
            <v>3218</v>
          </cell>
          <cell r="P35">
            <v>5858712</v>
          </cell>
          <cell r="Q35">
            <v>1820.61</v>
          </cell>
          <cell r="R35">
            <v>3339</v>
          </cell>
          <cell r="S35">
            <v>6309822</v>
          </cell>
          <cell r="T35">
            <v>1889.73</v>
          </cell>
          <cell r="U35">
            <v>3514</v>
          </cell>
          <cell r="V35">
            <v>6550964</v>
          </cell>
          <cell r="W35">
            <v>1864.25</v>
          </cell>
          <cell r="X35">
            <v>3862</v>
          </cell>
          <cell r="Y35">
            <v>7362740</v>
          </cell>
          <cell r="Z35">
            <v>1906.46</v>
          </cell>
          <cell r="AA35">
            <v>4133</v>
          </cell>
          <cell r="AB35">
            <v>8085571</v>
          </cell>
          <cell r="AC35">
            <v>1956.34</v>
          </cell>
          <cell r="AD35">
            <v>4227</v>
          </cell>
          <cell r="AE35">
            <v>8526751</v>
          </cell>
          <cell r="AF35">
            <v>2017.21</v>
          </cell>
          <cell r="AG35">
            <v>4118</v>
          </cell>
          <cell r="AH35">
            <v>8541848</v>
          </cell>
          <cell r="AI35">
            <v>2074.27</v>
          </cell>
          <cell r="AJ35">
            <v>4066</v>
          </cell>
          <cell r="AK35">
            <v>8603952</v>
          </cell>
          <cell r="AL35">
            <v>2116.0700000000002</v>
          </cell>
          <cell r="AM35">
            <v>4028</v>
          </cell>
          <cell r="AN35">
            <v>8855554</v>
          </cell>
          <cell r="AO35">
            <v>2198.5</v>
          </cell>
          <cell r="AP35">
            <v>3982</v>
          </cell>
          <cell r="AQ35">
            <v>8720781</v>
          </cell>
          <cell r="AR35">
            <v>2190.0500000000002</v>
          </cell>
          <cell r="AS35">
            <v>3924</v>
          </cell>
          <cell r="AT35">
            <v>8745904</v>
          </cell>
          <cell r="AU35">
            <v>2228.8200000000002</v>
          </cell>
          <cell r="AV35">
            <v>3923</v>
          </cell>
          <cell r="AW35">
            <v>9025754</v>
          </cell>
          <cell r="AX35">
            <v>2300.73</v>
          </cell>
          <cell r="AY35">
            <v>3860</v>
          </cell>
          <cell r="AZ35">
            <v>9000218</v>
          </cell>
          <cell r="BA35">
            <v>2331.66</v>
          </cell>
          <cell r="BB35">
            <v>3943</v>
          </cell>
          <cell r="BC35">
            <v>9353526</v>
          </cell>
          <cell r="BD35">
            <v>2372.19</v>
          </cell>
          <cell r="BE35">
            <v>3956</v>
          </cell>
          <cell r="BF35">
            <v>9503189</v>
          </cell>
          <cell r="BG35">
            <v>2402.2199999999998</v>
          </cell>
          <cell r="BH35">
            <v>4064</v>
          </cell>
          <cell r="BI35">
            <v>9773759</v>
          </cell>
          <cell r="BJ35">
            <v>2404.96</v>
          </cell>
          <cell r="BK35">
            <v>4072</v>
          </cell>
          <cell r="BL35">
            <v>9976717</v>
          </cell>
          <cell r="BM35">
            <v>2450.08</v>
          </cell>
          <cell r="BN35">
            <v>4151</v>
          </cell>
          <cell r="BO35">
            <v>10505108</v>
          </cell>
          <cell r="BP35">
            <v>2530.7399999999998</v>
          </cell>
        </row>
        <row r="36">
          <cell r="A36" t="str">
            <v>280</v>
          </cell>
          <cell r="B36" t="str">
            <v>Dare Co.</v>
          </cell>
          <cell r="C36">
            <v>4500</v>
          </cell>
          <cell r="D36">
            <v>7440418</v>
          </cell>
          <cell r="E36">
            <v>1653.43</v>
          </cell>
          <cell r="F36">
            <v>4677</v>
          </cell>
          <cell r="G36">
            <v>7785111</v>
          </cell>
          <cell r="H36">
            <v>1664.55</v>
          </cell>
          <cell r="I36">
            <v>4536</v>
          </cell>
          <cell r="J36">
            <v>8683887</v>
          </cell>
          <cell r="K36">
            <v>1914.44</v>
          </cell>
          <cell r="L36">
            <v>4711</v>
          </cell>
          <cell r="M36">
            <v>9302670</v>
          </cell>
          <cell r="N36">
            <v>1974.67</v>
          </cell>
          <cell r="O36">
            <v>4768</v>
          </cell>
          <cell r="P36">
            <v>10525314</v>
          </cell>
          <cell r="Q36">
            <v>2207.4899999999998</v>
          </cell>
          <cell r="R36">
            <v>4739</v>
          </cell>
          <cell r="S36">
            <v>12206942</v>
          </cell>
          <cell r="T36">
            <v>2575.85</v>
          </cell>
          <cell r="U36">
            <v>4725</v>
          </cell>
          <cell r="V36">
            <v>12639870</v>
          </cell>
          <cell r="W36">
            <v>2675.1</v>
          </cell>
          <cell r="X36">
            <v>4865</v>
          </cell>
          <cell r="Y36">
            <v>14390464</v>
          </cell>
          <cell r="Z36">
            <v>2957.96</v>
          </cell>
          <cell r="AA36">
            <v>4974</v>
          </cell>
          <cell r="AB36">
            <v>16015041</v>
          </cell>
          <cell r="AC36">
            <v>3219.75</v>
          </cell>
          <cell r="AD36">
            <v>4978</v>
          </cell>
          <cell r="AE36">
            <v>18306847</v>
          </cell>
          <cell r="AF36">
            <v>3677.55</v>
          </cell>
          <cell r="AG36">
            <v>4886</v>
          </cell>
          <cell r="AH36">
            <v>18917230</v>
          </cell>
          <cell r="AI36">
            <v>3871.72</v>
          </cell>
          <cell r="AJ36">
            <v>4818</v>
          </cell>
          <cell r="AK36">
            <v>19450066</v>
          </cell>
          <cell r="AL36">
            <v>4036.96</v>
          </cell>
          <cell r="AM36">
            <v>4901</v>
          </cell>
          <cell r="AN36">
            <v>18891333</v>
          </cell>
          <cell r="AO36">
            <v>3854.59</v>
          </cell>
          <cell r="AP36">
            <v>4915</v>
          </cell>
          <cell r="AQ36">
            <v>19649333</v>
          </cell>
          <cell r="AR36">
            <v>3997.83</v>
          </cell>
          <cell r="AS36">
            <v>4905</v>
          </cell>
          <cell r="AT36">
            <v>20062837</v>
          </cell>
          <cell r="AU36">
            <v>4090.28</v>
          </cell>
          <cell r="AV36">
            <v>4917</v>
          </cell>
          <cell r="AW36">
            <v>19545704</v>
          </cell>
          <cell r="AX36">
            <v>3975.13</v>
          </cell>
          <cell r="AY36">
            <v>4932</v>
          </cell>
          <cell r="AZ36">
            <v>19794015</v>
          </cell>
          <cell r="BA36">
            <v>4013.39</v>
          </cell>
          <cell r="BB36">
            <v>5029</v>
          </cell>
          <cell r="BC36">
            <v>20550564</v>
          </cell>
          <cell r="BD36">
            <v>4086.41</v>
          </cell>
          <cell r="BE36">
            <v>4992</v>
          </cell>
          <cell r="BF36">
            <v>21096320</v>
          </cell>
          <cell r="BG36">
            <v>4226.03</v>
          </cell>
          <cell r="BH36">
            <v>5010</v>
          </cell>
          <cell r="BI36">
            <v>21365420</v>
          </cell>
          <cell r="BJ36">
            <v>4264.55</v>
          </cell>
          <cell r="BK36">
            <v>5095</v>
          </cell>
          <cell r="BL36">
            <v>22301019</v>
          </cell>
          <cell r="BM36">
            <v>4377.04</v>
          </cell>
          <cell r="BN36">
            <v>5322</v>
          </cell>
          <cell r="BO36">
            <v>22533002</v>
          </cell>
          <cell r="BP36">
            <v>4233.93</v>
          </cell>
        </row>
        <row r="37">
          <cell r="A37" t="str">
            <v>290</v>
          </cell>
          <cell r="B37" t="str">
            <v>Davidson Co.</v>
          </cell>
          <cell r="C37">
            <v>23995</v>
          </cell>
          <cell r="D37">
            <v>20140182</v>
          </cell>
          <cell r="E37">
            <v>839.35</v>
          </cell>
          <cell r="F37">
            <v>24171</v>
          </cell>
          <cell r="G37">
            <v>20287893</v>
          </cell>
          <cell r="H37">
            <v>839.35</v>
          </cell>
          <cell r="I37">
            <v>24352</v>
          </cell>
          <cell r="J37">
            <v>21574903</v>
          </cell>
          <cell r="K37">
            <v>885.96</v>
          </cell>
          <cell r="L37">
            <v>24638</v>
          </cell>
          <cell r="M37">
            <v>22549192</v>
          </cell>
          <cell r="N37">
            <v>915.22</v>
          </cell>
          <cell r="O37">
            <v>25053</v>
          </cell>
          <cell r="P37">
            <v>24160340</v>
          </cell>
          <cell r="Q37">
            <v>964.37</v>
          </cell>
          <cell r="R37">
            <v>24896</v>
          </cell>
          <cell r="S37">
            <v>24998886</v>
          </cell>
          <cell r="T37">
            <v>1004.13</v>
          </cell>
          <cell r="U37">
            <v>25072</v>
          </cell>
          <cell r="V37">
            <v>24923553</v>
          </cell>
          <cell r="W37">
            <v>994.08</v>
          </cell>
          <cell r="X37">
            <v>25346</v>
          </cell>
          <cell r="Y37">
            <v>25728788</v>
          </cell>
          <cell r="Z37">
            <v>1015.1</v>
          </cell>
          <cell r="AA37">
            <v>25378</v>
          </cell>
          <cell r="AB37">
            <v>26197647</v>
          </cell>
          <cell r="AC37">
            <v>1032.3</v>
          </cell>
          <cell r="AD37">
            <v>26150</v>
          </cell>
          <cell r="AE37">
            <v>28390390</v>
          </cell>
          <cell r="AF37">
            <v>1085.67</v>
          </cell>
          <cell r="AG37">
            <v>26645</v>
          </cell>
          <cell r="AH37">
            <v>29791875</v>
          </cell>
          <cell r="AI37">
            <v>1118.0999999999999</v>
          </cell>
          <cell r="AJ37">
            <v>26548</v>
          </cell>
          <cell r="AK37">
            <v>30912617</v>
          </cell>
          <cell r="AL37">
            <v>1164.4000000000001</v>
          </cell>
          <cell r="AM37">
            <v>26159</v>
          </cell>
          <cell r="AN37">
            <v>30885393</v>
          </cell>
          <cell r="AO37">
            <v>1180.68</v>
          </cell>
          <cell r="AP37">
            <v>26001</v>
          </cell>
          <cell r="AQ37">
            <v>30847147</v>
          </cell>
          <cell r="AR37">
            <v>1186.3800000000001</v>
          </cell>
          <cell r="AS37">
            <v>25827</v>
          </cell>
          <cell r="AT37">
            <v>30801157</v>
          </cell>
          <cell r="AU37">
            <v>1192.5999999999999</v>
          </cell>
          <cell r="AV37">
            <v>25662</v>
          </cell>
          <cell r="AW37">
            <v>30800420</v>
          </cell>
          <cell r="AX37">
            <v>1200.23</v>
          </cell>
          <cell r="AY37">
            <v>25690</v>
          </cell>
          <cell r="AZ37">
            <v>31546597</v>
          </cell>
          <cell r="BA37">
            <v>1227.97</v>
          </cell>
          <cell r="BB37">
            <v>25402</v>
          </cell>
          <cell r="BC37">
            <v>32436035</v>
          </cell>
          <cell r="BD37">
            <v>1276.9100000000001</v>
          </cell>
          <cell r="BE37">
            <v>25131</v>
          </cell>
          <cell r="BF37">
            <v>32767982</v>
          </cell>
          <cell r="BG37">
            <v>1303.8900000000001</v>
          </cell>
          <cell r="BH37">
            <v>24858</v>
          </cell>
          <cell r="BI37">
            <v>32718404</v>
          </cell>
          <cell r="BJ37">
            <v>1316.21</v>
          </cell>
          <cell r="BK37">
            <v>24519</v>
          </cell>
          <cell r="BL37">
            <v>33718387</v>
          </cell>
          <cell r="BM37">
            <v>1375.19</v>
          </cell>
          <cell r="BN37">
            <v>24534</v>
          </cell>
          <cell r="BO37">
            <v>32975086</v>
          </cell>
          <cell r="BP37">
            <v>1344.06</v>
          </cell>
        </row>
        <row r="38">
          <cell r="A38" t="str">
            <v>300</v>
          </cell>
          <cell r="B38" t="str">
            <v>Davie Co.</v>
          </cell>
          <cell r="C38">
            <v>5176</v>
          </cell>
          <cell r="D38">
            <v>4827609</v>
          </cell>
          <cell r="E38">
            <v>932.69</v>
          </cell>
          <cell r="F38">
            <v>5404</v>
          </cell>
          <cell r="G38">
            <v>5308512</v>
          </cell>
          <cell r="H38">
            <v>982.33</v>
          </cell>
          <cell r="I38">
            <v>5517</v>
          </cell>
          <cell r="J38">
            <v>5677100</v>
          </cell>
          <cell r="K38">
            <v>1029.02</v>
          </cell>
          <cell r="L38">
            <v>5756</v>
          </cell>
          <cell r="M38">
            <v>6153977</v>
          </cell>
          <cell r="N38">
            <v>1069.1400000000001</v>
          </cell>
          <cell r="O38">
            <v>5914</v>
          </cell>
          <cell r="P38">
            <v>6554272</v>
          </cell>
          <cell r="Q38">
            <v>1108.26</v>
          </cell>
          <cell r="R38">
            <v>6076</v>
          </cell>
          <cell r="S38">
            <v>6863146</v>
          </cell>
          <cell r="T38">
            <v>1129.55</v>
          </cell>
          <cell r="U38">
            <v>6073</v>
          </cell>
          <cell r="V38">
            <v>6793422</v>
          </cell>
          <cell r="W38">
            <v>1118.6300000000001</v>
          </cell>
          <cell r="X38">
            <v>6208</v>
          </cell>
          <cell r="Y38">
            <v>7098969</v>
          </cell>
          <cell r="Z38">
            <v>1143.52</v>
          </cell>
          <cell r="AA38">
            <v>6399</v>
          </cell>
          <cell r="AB38">
            <v>7349697</v>
          </cell>
          <cell r="AC38">
            <v>1148.57</v>
          </cell>
          <cell r="AD38">
            <v>6549</v>
          </cell>
          <cell r="AE38">
            <v>8058379</v>
          </cell>
          <cell r="AF38">
            <v>1230.47</v>
          </cell>
          <cell r="AG38">
            <v>6734</v>
          </cell>
          <cell r="AH38">
            <v>8498359</v>
          </cell>
          <cell r="AI38">
            <v>1262.01</v>
          </cell>
          <cell r="AJ38">
            <v>6740</v>
          </cell>
          <cell r="AK38">
            <v>8875684</v>
          </cell>
          <cell r="AL38">
            <v>1316.87</v>
          </cell>
          <cell r="AM38">
            <v>6586</v>
          </cell>
          <cell r="AN38">
            <v>9541693</v>
          </cell>
          <cell r="AO38">
            <v>1448.78</v>
          </cell>
          <cell r="AP38">
            <v>6665</v>
          </cell>
          <cell r="AQ38">
            <v>9540366</v>
          </cell>
          <cell r="AR38">
            <v>1431.41</v>
          </cell>
          <cell r="AS38">
            <v>6566</v>
          </cell>
          <cell r="AT38">
            <v>9507445</v>
          </cell>
          <cell r="AU38">
            <v>1447.98</v>
          </cell>
          <cell r="AV38">
            <v>6483</v>
          </cell>
          <cell r="AW38">
            <v>9507445</v>
          </cell>
          <cell r="AX38">
            <v>1466.52</v>
          </cell>
          <cell r="AY38">
            <v>6489</v>
          </cell>
          <cell r="AZ38">
            <v>9319297</v>
          </cell>
          <cell r="BA38">
            <v>1436.17</v>
          </cell>
          <cell r="BB38">
            <v>6411</v>
          </cell>
          <cell r="BC38">
            <v>9407445</v>
          </cell>
          <cell r="BD38">
            <v>1467.39</v>
          </cell>
          <cell r="BE38">
            <v>6345</v>
          </cell>
          <cell r="BF38">
            <v>10182445</v>
          </cell>
          <cell r="BG38">
            <v>1604.8</v>
          </cell>
          <cell r="BH38">
            <v>6319</v>
          </cell>
          <cell r="BI38">
            <v>10439765</v>
          </cell>
          <cell r="BJ38">
            <v>1652.12</v>
          </cell>
          <cell r="BK38">
            <v>6242</v>
          </cell>
          <cell r="BL38">
            <v>10967848</v>
          </cell>
          <cell r="BM38">
            <v>1757.1</v>
          </cell>
          <cell r="BN38">
            <v>6169</v>
          </cell>
          <cell r="BO38">
            <v>11535163</v>
          </cell>
          <cell r="BP38">
            <v>1869.86</v>
          </cell>
        </row>
        <row r="39">
          <cell r="A39" t="str">
            <v>310</v>
          </cell>
          <cell r="B39" t="str">
            <v>Duplin Co.</v>
          </cell>
          <cell r="C39">
            <v>8468</v>
          </cell>
          <cell r="D39">
            <v>4055007</v>
          </cell>
          <cell r="E39">
            <v>478.86</v>
          </cell>
          <cell r="F39">
            <v>8502</v>
          </cell>
          <cell r="G39">
            <v>4517208</v>
          </cell>
          <cell r="H39">
            <v>531.30999999999995</v>
          </cell>
          <cell r="I39">
            <v>8568</v>
          </cell>
          <cell r="J39">
            <v>4814554</v>
          </cell>
          <cell r="K39">
            <v>561.91999999999996</v>
          </cell>
          <cell r="L39">
            <v>8668</v>
          </cell>
          <cell r="M39">
            <v>5093888</v>
          </cell>
          <cell r="N39">
            <v>587.66999999999996</v>
          </cell>
          <cell r="O39">
            <v>8633</v>
          </cell>
          <cell r="P39">
            <v>5327427</v>
          </cell>
          <cell r="Q39">
            <v>617.1</v>
          </cell>
          <cell r="R39">
            <v>8692</v>
          </cell>
          <cell r="S39">
            <v>5487888</v>
          </cell>
          <cell r="T39">
            <v>631.37</v>
          </cell>
          <cell r="U39">
            <v>8836</v>
          </cell>
          <cell r="V39">
            <v>5597646</v>
          </cell>
          <cell r="W39">
            <v>633.5</v>
          </cell>
          <cell r="X39">
            <v>8802</v>
          </cell>
          <cell r="Y39">
            <v>6097646</v>
          </cell>
          <cell r="Z39">
            <v>692.76</v>
          </cell>
          <cell r="AA39">
            <v>8943</v>
          </cell>
          <cell r="AB39">
            <v>6097646</v>
          </cell>
          <cell r="AC39">
            <v>681.83</v>
          </cell>
          <cell r="AD39">
            <v>9072</v>
          </cell>
          <cell r="AE39">
            <v>7597646</v>
          </cell>
          <cell r="AF39">
            <v>837.48</v>
          </cell>
          <cell r="AG39">
            <v>9003</v>
          </cell>
          <cell r="AH39">
            <v>7347646</v>
          </cell>
          <cell r="AI39">
            <v>816.13</v>
          </cell>
          <cell r="AJ39">
            <v>8987</v>
          </cell>
          <cell r="AK39">
            <v>7727529</v>
          </cell>
          <cell r="AL39">
            <v>859.86</v>
          </cell>
          <cell r="AM39">
            <v>8786</v>
          </cell>
          <cell r="AN39">
            <v>7727529</v>
          </cell>
          <cell r="AO39">
            <v>879.53</v>
          </cell>
          <cell r="AP39">
            <v>8998</v>
          </cell>
          <cell r="AQ39">
            <v>8861720</v>
          </cell>
          <cell r="AR39">
            <v>984.85</v>
          </cell>
          <cell r="AS39">
            <v>9220</v>
          </cell>
          <cell r="AT39">
            <v>8861720</v>
          </cell>
          <cell r="AU39">
            <v>961.14</v>
          </cell>
          <cell r="AV39">
            <v>9278</v>
          </cell>
          <cell r="AW39">
            <v>9287444</v>
          </cell>
          <cell r="AX39">
            <v>1001.02</v>
          </cell>
          <cell r="AY39">
            <v>9581</v>
          </cell>
          <cell r="AZ39">
            <v>9000000</v>
          </cell>
          <cell r="BA39">
            <v>939.36</v>
          </cell>
          <cell r="BB39">
            <v>9881</v>
          </cell>
          <cell r="BC39">
            <v>9485760</v>
          </cell>
          <cell r="BD39">
            <v>960</v>
          </cell>
          <cell r="BE39">
            <v>9952</v>
          </cell>
          <cell r="BF39">
            <v>9553920</v>
          </cell>
          <cell r="BG39">
            <v>960</v>
          </cell>
          <cell r="BH39">
            <v>9860</v>
          </cell>
          <cell r="BI39">
            <v>9465600</v>
          </cell>
          <cell r="BJ39">
            <v>960</v>
          </cell>
          <cell r="BK39">
            <v>9644</v>
          </cell>
          <cell r="BL39">
            <v>8800000</v>
          </cell>
          <cell r="BM39">
            <v>912.48</v>
          </cell>
          <cell r="BN39">
            <v>9652</v>
          </cell>
          <cell r="BO39">
            <v>8802624</v>
          </cell>
          <cell r="BP39">
            <v>912</v>
          </cell>
        </row>
        <row r="40">
          <cell r="A40" t="str">
            <v>320</v>
          </cell>
          <cell r="B40" t="str">
            <v>Durham Co.</v>
          </cell>
          <cell r="C40">
            <v>29491</v>
          </cell>
          <cell r="D40">
            <v>56176539</v>
          </cell>
          <cell r="E40">
            <v>1904.87</v>
          </cell>
          <cell r="F40">
            <v>29996</v>
          </cell>
          <cell r="G40">
            <v>59280956</v>
          </cell>
          <cell r="H40">
            <v>1976.3</v>
          </cell>
          <cell r="I40">
            <v>30121</v>
          </cell>
          <cell r="J40">
            <v>63840956</v>
          </cell>
          <cell r="K40">
            <v>2119.48</v>
          </cell>
          <cell r="L40">
            <v>30399</v>
          </cell>
          <cell r="M40">
            <v>67790956</v>
          </cell>
          <cell r="N40">
            <v>2230.04</v>
          </cell>
          <cell r="O40">
            <v>31241</v>
          </cell>
          <cell r="P40">
            <v>70790956</v>
          </cell>
          <cell r="Q40">
            <v>2265.96</v>
          </cell>
          <cell r="R40">
            <v>31954</v>
          </cell>
          <cell r="S40">
            <v>71106656</v>
          </cell>
          <cell r="T40">
            <v>2225.2800000000002</v>
          </cell>
          <cell r="U40">
            <v>32124</v>
          </cell>
          <cell r="V40">
            <v>73649932</v>
          </cell>
          <cell r="W40">
            <v>2292.6799999999998</v>
          </cell>
          <cell r="X40">
            <v>32598</v>
          </cell>
          <cell r="Y40">
            <v>77899932</v>
          </cell>
          <cell r="Z40">
            <v>2389.7199999999998</v>
          </cell>
          <cell r="AA40">
            <v>32756</v>
          </cell>
          <cell r="AB40">
            <v>84127705</v>
          </cell>
          <cell r="AC40">
            <v>2568.31</v>
          </cell>
          <cell r="AD40">
            <v>33796</v>
          </cell>
          <cell r="AE40">
            <v>89127705</v>
          </cell>
          <cell r="AF40">
            <v>2637.23</v>
          </cell>
          <cell r="AG40">
            <v>34220</v>
          </cell>
          <cell r="AH40">
            <v>95727705</v>
          </cell>
          <cell r="AI40">
            <v>2797.42</v>
          </cell>
          <cell r="AJ40">
            <v>35452</v>
          </cell>
          <cell r="AK40">
            <v>102654263</v>
          </cell>
          <cell r="AL40">
            <v>2895.58</v>
          </cell>
          <cell r="AM40">
            <v>34738</v>
          </cell>
          <cell r="AN40">
            <v>100807663</v>
          </cell>
          <cell r="AO40">
            <v>2901.94</v>
          </cell>
          <cell r="AP40">
            <v>34942</v>
          </cell>
          <cell r="AQ40">
            <v>107032189</v>
          </cell>
          <cell r="AR40">
            <v>3063.14</v>
          </cell>
          <cell r="AS40">
            <v>35708</v>
          </cell>
          <cell r="AT40">
            <v>108736952</v>
          </cell>
          <cell r="AU40">
            <v>3045.17</v>
          </cell>
          <cell r="AV40">
            <v>36919</v>
          </cell>
          <cell r="AW40">
            <v>115381832</v>
          </cell>
          <cell r="AX40">
            <v>3125.27</v>
          </cell>
          <cell r="AY40">
            <v>38293</v>
          </cell>
          <cell r="AZ40">
            <v>118233311</v>
          </cell>
          <cell r="BA40">
            <v>3087.6</v>
          </cell>
          <cell r="BB40">
            <v>39274</v>
          </cell>
          <cell r="BC40">
            <v>118863146</v>
          </cell>
          <cell r="BD40">
            <v>3026.51</v>
          </cell>
          <cell r="BE40">
            <v>40141</v>
          </cell>
          <cell r="BF40">
            <v>123314356</v>
          </cell>
          <cell r="BG40">
            <v>3072.03</v>
          </cell>
          <cell r="BH40">
            <v>42316</v>
          </cell>
          <cell r="BI40">
            <v>126605707</v>
          </cell>
          <cell r="BJ40">
            <v>2991.91</v>
          </cell>
          <cell r="BK40">
            <v>42108</v>
          </cell>
          <cell r="BL40">
            <v>132665201</v>
          </cell>
          <cell r="BM40">
            <v>3150.59</v>
          </cell>
          <cell r="BN40">
            <v>41681</v>
          </cell>
          <cell r="BO40">
            <v>137350717</v>
          </cell>
          <cell r="BP40">
            <v>3295.28</v>
          </cell>
        </row>
        <row r="41">
          <cell r="A41" t="str">
            <v>330</v>
          </cell>
          <cell r="B41" t="str">
            <v>Edgecombe Co.</v>
          </cell>
          <cell r="C41">
            <v>7966</v>
          </cell>
          <cell r="D41">
            <v>5477649</v>
          </cell>
          <cell r="E41">
            <v>687.63</v>
          </cell>
          <cell r="F41">
            <v>7903</v>
          </cell>
          <cell r="G41">
            <v>5677649</v>
          </cell>
          <cell r="H41">
            <v>718.42</v>
          </cell>
          <cell r="I41">
            <v>7831</v>
          </cell>
          <cell r="J41">
            <v>5904755</v>
          </cell>
          <cell r="K41">
            <v>754.02</v>
          </cell>
          <cell r="L41">
            <v>7771</v>
          </cell>
          <cell r="M41">
            <v>6081897</v>
          </cell>
          <cell r="N41">
            <v>782.64</v>
          </cell>
          <cell r="O41">
            <v>7550</v>
          </cell>
          <cell r="P41">
            <v>6142715</v>
          </cell>
          <cell r="Q41">
            <v>813.6</v>
          </cell>
          <cell r="R41">
            <v>7731</v>
          </cell>
          <cell r="S41">
            <v>5958434</v>
          </cell>
          <cell r="T41">
            <v>770.72</v>
          </cell>
          <cell r="U41">
            <v>7630</v>
          </cell>
          <cell r="V41">
            <v>6000000</v>
          </cell>
          <cell r="W41">
            <v>786.37</v>
          </cell>
          <cell r="X41">
            <v>7591</v>
          </cell>
          <cell r="Y41">
            <v>6100000</v>
          </cell>
          <cell r="Z41">
            <v>803.58</v>
          </cell>
          <cell r="AA41">
            <v>7615</v>
          </cell>
          <cell r="AB41">
            <v>6344000</v>
          </cell>
          <cell r="AC41">
            <v>833.09</v>
          </cell>
          <cell r="AD41">
            <v>7610</v>
          </cell>
          <cell r="AE41">
            <v>6555660</v>
          </cell>
          <cell r="AF41">
            <v>861.45</v>
          </cell>
          <cell r="AG41">
            <v>7484</v>
          </cell>
          <cell r="AH41">
            <v>6808443</v>
          </cell>
          <cell r="AI41">
            <v>909.73</v>
          </cell>
          <cell r="AJ41">
            <v>7455</v>
          </cell>
          <cell r="AK41">
            <v>6604190</v>
          </cell>
          <cell r="AL41">
            <v>885.87</v>
          </cell>
          <cell r="AM41">
            <v>7239</v>
          </cell>
          <cell r="AN41">
            <v>6802316</v>
          </cell>
          <cell r="AO41">
            <v>939.68</v>
          </cell>
          <cell r="AP41">
            <v>7297</v>
          </cell>
          <cell r="AQ41">
            <v>6802316</v>
          </cell>
          <cell r="AR41">
            <v>932.21</v>
          </cell>
          <cell r="AS41">
            <v>7175</v>
          </cell>
          <cell r="AT41">
            <v>6984909</v>
          </cell>
          <cell r="AU41">
            <v>973.51</v>
          </cell>
          <cell r="AV41">
            <v>7076</v>
          </cell>
          <cell r="AW41">
            <v>6984909</v>
          </cell>
          <cell r="AX41">
            <v>987.13</v>
          </cell>
          <cell r="AY41">
            <v>7148</v>
          </cell>
          <cell r="AZ41">
            <v>6666857</v>
          </cell>
          <cell r="BA41">
            <v>932.69</v>
          </cell>
          <cell r="BB41">
            <v>7215</v>
          </cell>
          <cell r="BC41">
            <v>6610530</v>
          </cell>
          <cell r="BD41">
            <v>916.22</v>
          </cell>
          <cell r="BE41">
            <v>7285</v>
          </cell>
          <cell r="BF41">
            <v>6904530</v>
          </cell>
          <cell r="BG41">
            <v>947.77</v>
          </cell>
          <cell r="BH41">
            <v>6964</v>
          </cell>
          <cell r="BI41">
            <v>7451618</v>
          </cell>
          <cell r="BJ41">
            <v>1070.02</v>
          </cell>
          <cell r="BK41">
            <v>6994</v>
          </cell>
          <cell r="BL41">
            <v>7451618</v>
          </cell>
          <cell r="BM41">
            <v>1065.43</v>
          </cell>
          <cell r="BN41">
            <v>7006</v>
          </cell>
          <cell r="BO41">
            <v>7451618</v>
          </cell>
          <cell r="BP41">
            <v>1063.6099999999999</v>
          </cell>
        </row>
        <row r="42">
          <cell r="A42" t="str">
            <v>340</v>
          </cell>
          <cell r="B42" t="str">
            <v>Forsyth Co.</v>
          </cell>
          <cell r="C42">
            <v>42658</v>
          </cell>
          <cell r="D42">
            <v>71431478</v>
          </cell>
          <cell r="E42">
            <v>1674.52</v>
          </cell>
          <cell r="F42">
            <v>43754</v>
          </cell>
          <cell r="G42">
            <v>70914725</v>
          </cell>
          <cell r="H42">
            <v>1620.76</v>
          </cell>
          <cell r="I42">
            <v>44446</v>
          </cell>
          <cell r="J42">
            <v>73685713</v>
          </cell>
          <cell r="K42">
            <v>1657.87</v>
          </cell>
          <cell r="L42">
            <v>45831</v>
          </cell>
          <cell r="M42">
            <v>77179365</v>
          </cell>
          <cell r="N42">
            <v>1684</v>
          </cell>
          <cell r="O42">
            <v>46761</v>
          </cell>
          <cell r="P42">
            <v>77185573</v>
          </cell>
          <cell r="Q42">
            <v>1650.64</v>
          </cell>
          <cell r="R42">
            <v>47500</v>
          </cell>
          <cell r="S42">
            <v>81673526</v>
          </cell>
          <cell r="T42">
            <v>1719.44</v>
          </cell>
          <cell r="U42">
            <v>48941</v>
          </cell>
          <cell r="V42">
            <v>84290032</v>
          </cell>
          <cell r="W42">
            <v>1722.28</v>
          </cell>
          <cell r="X42">
            <v>49906</v>
          </cell>
          <cell r="Y42">
            <v>87747516</v>
          </cell>
          <cell r="Z42">
            <v>1758.26</v>
          </cell>
          <cell r="AA42">
            <v>50881</v>
          </cell>
          <cell r="AB42">
            <v>93065030</v>
          </cell>
          <cell r="AC42">
            <v>1829.07</v>
          </cell>
          <cell r="AD42">
            <v>52843</v>
          </cell>
          <cell r="AE42">
            <v>98166729</v>
          </cell>
          <cell r="AF42">
            <v>1857.71</v>
          </cell>
          <cell r="AG42">
            <v>53488</v>
          </cell>
          <cell r="AH42">
            <v>105738096</v>
          </cell>
          <cell r="AI42">
            <v>1976.86</v>
          </cell>
          <cell r="AJ42">
            <v>53857</v>
          </cell>
          <cell r="AK42">
            <v>107470688</v>
          </cell>
          <cell r="AL42">
            <v>1995.48</v>
          </cell>
          <cell r="AM42">
            <v>53506</v>
          </cell>
          <cell r="AN42">
            <v>111251811</v>
          </cell>
          <cell r="AO42">
            <v>2079.2399999999998</v>
          </cell>
          <cell r="AP42">
            <v>54173</v>
          </cell>
          <cell r="AQ42">
            <v>109898447</v>
          </cell>
          <cell r="AR42">
            <v>2028.66</v>
          </cell>
          <cell r="AS42">
            <v>54769</v>
          </cell>
          <cell r="AT42">
            <v>109924287</v>
          </cell>
          <cell r="AU42">
            <v>2007.05</v>
          </cell>
          <cell r="AV42">
            <v>55306</v>
          </cell>
          <cell r="AW42">
            <v>111347595</v>
          </cell>
          <cell r="AX42">
            <v>2013.3</v>
          </cell>
          <cell r="AY42">
            <v>56063</v>
          </cell>
          <cell r="AZ42">
            <v>110242759</v>
          </cell>
          <cell r="BA42">
            <v>1966.41</v>
          </cell>
          <cell r="BB42">
            <v>56343</v>
          </cell>
          <cell r="BC42">
            <v>108020219</v>
          </cell>
          <cell r="BD42">
            <v>1917.19</v>
          </cell>
          <cell r="BE42">
            <v>57513</v>
          </cell>
          <cell r="BF42">
            <v>110371376</v>
          </cell>
          <cell r="BG42">
            <v>1919.07</v>
          </cell>
          <cell r="BH42">
            <v>57709</v>
          </cell>
          <cell r="BI42">
            <v>112778008</v>
          </cell>
          <cell r="BJ42">
            <v>1954.25</v>
          </cell>
          <cell r="BK42">
            <v>58304</v>
          </cell>
          <cell r="BL42">
            <v>115827688</v>
          </cell>
          <cell r="BM42">
            <v>1986.62</v>
          </cell>
          <cell r="BN42">
            <v>57917</v>
          </cell>
          <cell r="BO42">
            <v>117247734</v>
          </cell>
          <cell r="BP42">
            <v>2024.41</v>
          </cell>
        </row>
        <row r="43">
          <cell r="A43" t="str">
            <v>350</v>
          </cell>
          <cell r="B43" t="str">
            <v>Franklin Co.</v>
          </cell>
          <cell r="C43">
            <v>7164</v>
          </cell>
          <cell r="D43">
            <v>4820317</v>
          </cell>
          <cell r="E43">
            <v>672.85</v>
          </cell>
          <cell r="F43">
            <v>7180</v>
          </cell>
          <cell r="G43">
            <v>5849310</v>
          </cell>
          <cell r="H43">
            <v>814.67</v>
          </cell>
          <cell r="I43">
            <v>7455</v>
          </cell>
          <cell r="J43">
            <v>6300000</v>
          </cell>
          <cell r="K43">
            <v>845.07</v>
          </cell>
          <cell r="L43">
            <v>7672</v>
          </cell>
          <cell r="M43">
            <v>6799117</v>
          </cell>
          <cell r="N43">
            <v>886.22</v>
          </cell>
          <cell r="O43">
            <v>7771</v>
          </cell>
          <cell r="P43">
            <v>7453445</v>
          </cell>
          <cell r="Q43">
            <v>959.14</v>
          </cell>
          <cell r="R43">
            <v>8051</v>
          </cell>
          <cell r="S43">
            <v>7953910</v>
          </cell>
          <cell r="T43">
            <v>987.94</v>
          </cell>
          <cell r="U43">
            <v>8093</v>
          </cell>
          <cell r="V43">
            <v>8164500</v>
          </cell>
          <cell r="W43">
            <v>1008.83</v>
          </cell>
          <cell r="X43">
            <v>8049</v>
          </cell>
          <cell r="Y43">
            <v>8957996</v>
          </cell>
          <cell r="Z43">
            <v>1112.93</v>
          </cell>
          <cell r="AA43">
            <v>8290</v>
          </cell>
          <cell r="AB43">
            <v>9908811</v>
          </cell>
          <cell r="AC43">
            <v>1195.27</v>
          </cell>
          <cell r="AD43">
            <v>8449</v>
          </cell>
          <cell r="AE43">
            <v>10601444</v>
          </cell>
          <cell r="AF43">
            <v>1254.76</v>
          </cell>
          <cell r="AG43">
            <v>8679</v>
          </cell>
          <cell r="AH43">
            <v>11574113</v>
          </cell>
          <cell r="AI43">
            <v>1333.58</v>
          </cell>
          <cell r="AJ43">
            <v>8776</v>
          </cell>
          <cell r="AK43">
            <v>11641872</v>
          </cell>
          <cell r="AL43">
            <v>1326.56</v>
          </cell>
          <cell r="AM43">
            <v>8611</v>
          </cell>
          <cell r="AN43">
            <v>11525433</v>
          </cell>
          <cell r="AO43">
            <v>1338.45</v>
          </cell>
          <cell r="AP43">
            <v>8697</v>
          </cell>
          <cell r="AQ43">
            <v>11749053</v>
          </cell>
          <cell r="AR43">
            <v>1350.93</v>
          </cell>
          <cell r="AS43">
            <v>8834</v>
          </cell>
          <cell r="AT43">
            <v>12000000</v>
          </cell>
          <cell r="AU43">
            <v>1358.39</v>
          </cell>
          <cell r="AV43">
            <v>8870</v>
          </cell>
          <cell r="AW43">
            <v>12350000</v>
          </cell>
          <cell r="AX43">
            <v>1392.33</v>
          </cell>
          <cell r="AY43">
            <v>8857</v>
          </cell>
          <cell r="AZ43">
            <v>13094566</v>
          </cell>
          <cell r="BA43">
            <v>1478.44</v>
          </cell>
          <cell r="BB43">
            <v>8986</v>
          </cell>
          <cell r="BC43">
            <v>13818840</v>
          </cell>
          <cell r="BD43">
            <v>1537.82</v>
          </cell>
          <cell r="BE43">
            <v>8892</v>
          </cell>
          <cell r="BF43">
            <v>14472841</v>
          </cell>
          <cell r="BG43">
            <v>1627.62</v>
          </cell>
          <cell r="BH43">
            <v>8931</v>
          </cell>
          <cell r="BI43">
            <v>15265283</v>
          </cell>
          <cell r="BJ43">
            <v>1709.25</v>
          </cell>
          <cell r="BK43">
            <v>8932</v>
          </cell>
          <cell r="BL43">
            <v>16365283</v>
          </cell>
          <cell r="BM43">
            <v>1832.21</v>
          </cell>
          <cell r="BN43">
            <v>8785</v>
          </cell>
          <cell r="BO43">
            <v>16898091</v>
          </cell>
          <cell r="BP43">
            <v>1923.52</v>
          </cell>
        </row>
        <row r="44">
          <cell r="A44" t="str">
            <v>360</v>
          </cell>
          <cell r="B44" t="str">
            <v>Gaston Co.</v>
          </cell>
          <cell r="C44">
            <v>29983</v>
          </cell>
          <cell r="D44">
            <v>23155463</v>
          </cell>
          <cell r="E44">
            <v>772.29</v>
          </cell>
          <cell r="F44">
            <v>30381</v>
          </cell>
          <cell r="G44">
            <v>27453818</v>
          </cell>
          <cell r="H44">
            <v>903.65</v>
          </cell>
          <cell r="I44">
            <v>30581</v>
          </cell>
          <cell r="J44">
            <v>27219393</v>
          </cell>
          <cell r="K44">
            <v>890.08</v>
          </cell>
          <cell r="L44">
            <v>30510</v>
          </cell>
          <cell r="M44">
            <v>29657165.367711999</v>
          </cell>
          <cell r="N44">
            <v>972.05</v>
          </cell>
          <cell r="O44">
            <v>30630</v>
          </cell>
          <cell r="P44">
            <v>29004937.696396001</v>
          </cell>
          <cell r="Q44">
            <v>946.95</v>
          </cell>
          <cell r="R44">
            <v>31344</v>
          </cell>
          <cell r="S44">
            <v>30560084</v>
          </cell>
          <cell r="T44">
            <v>974.99</v>
          </cell>
          <cell r="U44">
            <v>31400</v>
          </cell>
          <cell r="V44">
            <v>32061650</v>
          </cell>
          <cell r="W44">
            <v>1021.07</v>
          </cell>
          <cell r="X44">
            <v>31700</v>
          </cell>
          <cell r="Y44">
            <v>33171700</v>
          </cell>
          <cell r="Z44">
            <v>1046.43</v>
          </cell>
          <cell r="AA44">
            <v>32793</v>
          </cell>
          <cell r="AB44">
            <v>34471700</v>
          </cell>
          <cell r="AC44">
            <v>1051.19</v>
          </cell>
          <cell r="AD44">
            <v>33139</v>
          </cell>
          <cell r="AE44">
            <v>35954643</v>
          </cell>
          <cell r="AF44">
            <v>1084.96</v>
          </cell>
          <cell r="AG44">
            <v>33451</v>
          </cell>
          <cell r="AH44">
            <v>37669679</v>
          </cell>
          <cell r="AI44">
            <v>1126.1199999999999</v>
          </cell>
          <cell r="AJ44">
            <v>33440</v>
          </cell>
          <cell r="AK44">
            <v>41656204</v>
          </cell>
          <cell r="AL44">
            <v>1245.7</v>
          </cell>
          <cell r="AM44">
            <v>33070</v>
          </cell>
          <cell r="AN44">
            <v>41956204</v>
          </cell>
          <cell r="AO44">
            <v>1268.71</v>
          </cell>
          <cell r="AP44">
            <v>32802</v>
          </cell>
          <cell r="AQ44">
            <v>41526704</v>
          </cell>
          <cell r="AR44">
            <v>1265.98</v>
          </cell>
          <cell r="AS44">
            <v>33416</v>
          </cell>
          <cell r="AT44">
            <v>41516455</v>
          </cell>
          <cell r="AU44">
            <v>1242.4100000000001</v>
          </cell>
          <cell r="AV44">
            <v>33149</v>
          </cell>
          <cell r="AW44">
            <v>42264089</v>
          </cell>
          <cell r="AX44">
            <v>1274.97</v>
          </cell>
          <cell r="AY44">
            <v>33358</v>
          </cell>
          <cell r="AZ44">
            <v>42726704</v>
          </cell>
          <cell r="BA44">
            <v>1280.8499999999999</v>
          </cell>
          <cell r="BB44">
            <v>33765</v>
          </cell>
          <cell r="BC44">
            <v>43816704</v>
          </cell>
          <cell r="BD44">
            <v>1297.7</v>
          </cell>
          <cell r="BE44">
            <v>34011</v>
          </cell>
          <cell r="BF44">
            <v>43816704</v>
          </cell>
          <cell r="BG44">
            <v>1288.31</v>
          </cell>
          <cell r="BH44">
            <v>34360</v>
          </cell>
          <cell r="BI44">
            <v>45351704</v>
          </cell>
          <cell r="BJ44">
            <v>1319.9</v>
          </cell>
          <cell r="BK44">
            <v>34347</v>
          </cell>
          <cell r="BL44">
            <v>47787865</v>
          </cell>
          <cell r="BM44">
            <v>1391.33</v>
          </cell>
          <cell r="BN44">
            <v>34744</v>
          </cell>
          <cell r="BO44">
            <v>48991704</v>
          </cell>
          <cell r="BP44">
            <v>1410.08</v>
          </cell>
        </row>
        <row r="45">
          <cell r="A45" t="str">
            <v>370</v>
          </cell>
          <cell r="B45" t="str">
            <v>Gates  Co.</v>
          </cell>
          <cell r="C45">
            <v>2004</v>
          </cell>
          <cell r="D45">
            <v>1588000</v>
          </cell>
          <cell r="E45">
            <v>792.42</v>
          </cell>
          <cell r="F45">
            <v>2017</v>
          </cell>
          <cell r="G45">
            <v>1642000</v>
          </cell>
          <cell r="H45">
            <v>814.08</v>
          </cell>
          <cell r="I45">
            <v>2116</v>
          </cell>
          <cell r="J45">
            <v>1643000</v>
          </cell>
          <cell r="K45">
            <v>776.47</v>
          </cell>
          <cell r="L45">
            <v>2056</v>
          </cell>
          <cell r="M45">
            <v>1860000</v>
          </cell>
          <cell r="N45">
            <v>904.67</v>
          </cell>
          <cell r="O45">
            <v>2030</v>
          </cell>
          <cell r="P45">
            <v>1715000</v>
          </cell>
          <cell r="Q45">
            <v>844.83</v>
          </cell>
          <cell r="R45">
            <v>1931</v>
          </cell>
          <cell r="S45">
            <v>1970000</v>
          </cell>
          <cell r="T45">
            <v>1020.2</v>
          </cell>
          <cell r="U45">
            <v>2004</v>
          </cell>
          <cell r="V45">
            <v>2026000</v>
          </cell>
          <cell r="W45">
            <v>1010.98</v>
          </cell>
          <cell r="X45">
            <v>1969</v>
          </cell>
          <cell r="Y45">
            <v>2070000</v>
          </cell>
          <cell r="Z45">
            <v>1051.3</v>
          </cell>
          <cell r="AA45">
            <v>1950</v>
          </cell>
          <cell r="AB45">
            <v>2190000</v>
          </cell>
          <cell r="AC45">
            <v>1123.08</v>
          </cell>
          <cell r="AD45">
            <v>2112</v>
          </cell>
          <cell r="AE45">
            <v>2539130</v>
          </cell>
          <cell r="AF45">
            <v>1202.24</v>
          </cell>
          <cell r="AG45">
            <v>2079</v>
          </cell>
          <cell r="AH45">
            <v>2329000</v>
          </cell>
          <cell r="AI45">
            <v>1120.25</v>
          </cell>
          <cell r="AJ45">
            <v>1999</v>
          </cell>
          <cell r="AK45">
            <v>2723330</v>
          </cell>
          <cell r="AL45">
            <v>1362.35</v>
          </cell>
          <cell r="AM45">
            <v>1916</v>
          </cell>
          <cell r="AN45">
            <v>2707159</v>
          </cell>
          <cell r="AO45">
            <v>1412.92</v>
          </cell>
          <cell r="AP45">
            <v>1874</v>
          </cell>
          <cell r="AQ45">
            <v>2762079</v>
          </cell>
          <cell r="AR45">
            <v>1473.89</v>
          </cell>
          <cell r="AS45">
            <v>1832</v>
          </cell>
          <cell r="AT45">
            <v>2592079</v>
          </cell>
          <cell r="AU45">
            <v>1414.89</v>
          </cell>
          <cell r="AV45">
            <v>1794</v>
          </cell>
          <cell r="AW45">
            <v>2604023</v>
          </cell>
          <cell r="AX45">
            <v>1451.52</v>
          </cell>
          <cell r="AY45">
            <v>1740</v>
          </cell>
          <cell r="AZ45">
            <v>2610000</v>
          </cell>
          <cell r="BA45">
            <v>1500</v>
          </cell>
          <cell r="BB45">
            <v>1659</v>
          </cell>
          <cell r="BC45">
            <v>2708000</v>
          </cell>
          <cell r="BD45">
            <v>1632.31</v>
          </cell>
          <cell r="BE45">
            <v>1657</v>
          </cell>
          <cell r="BF45">
            <v>2708000</v>
          </cell>
          <cell r="BG45">
            <v>1634.28</v>
          </cell>
          <cell r="BH45">
            <v>1637</v>
          </cell>
          <cell r="BI45">
            <v>2708000</v>
          </cell>
          <cell r="BJ45">
            <v>1654.25</v>
          </cell>
          <cell r="BK45">
            <v>1606</v>
          </cell>
          <cell r="BL45">
            <v>2708000</v>
          </cell>
          <cell r="BM45">
            <v>1686.18</v>
          </cell>
          <cell r="BN45">
            <v>1671</v>
          </cell>
          <cell r="BO45">
            <v>2808000</v>
          </cell>
          <cell r="BP45">
            <v>1680.43</v>
          </cell>
        </row>
        <row r="46">
          <cell r="A46" t="str">
            <v>380</v>
          </cell>
          <cell r="B46" t="str">
            <v>Graham Co.</v>
          </cell>
          <cell r="C46">
            <v>1236</v>
          </cell>
          <cell r="D46">
            <v>416280</v>
          </cell>
          <cell r="E46">
            <v>336.8</v>
          </cell>
          <cell r="F46">
            <v>1184</v>
          </cell>
          <cell r="G46">
            <v>411993</v>
          </cell>
          <cell r="H46">
            <v>347.97</v>
          </cell>
          <cell r="I46">
            <v>1252</v>
          </cell>
          <cell r="J46">
            <v>454843</v>
          </cell>
          <cell r="K46">
            <v>363.29</v>
          </cell>
          <cell r="L46">
            <v>1204</v>
          </cell>
          <cell r="M46">
            <v>440177</v>
          </cell>
          <cell r="N46">
            <v>365.6</v>
          </cell>
          <cell r="O46">
            <v>1234</v>
          </cell>
          <cell r="P46">
            <v>482505</v>
          </cell>
          <cell r="Q46">
            <v>391.01</v>
          </cell>
          <cell r="R46">
            <v>1223</v>
          </cell>
          <cell r="S46">
            <v>489530</v>
          </cell>
          <cell r="T46">
            <v>400.27</v>
          </cell>
          <cell r="U46">
            <v>1174</v>
          </cell>
          <cell r="V46">
            <v>500592</v>
          </cell>
          <cell r="W46">
            <v>426.4</v>
          </cell>
          <cell r="X46">
            <v>1230</v>
          </cell>
          <cell r="Y46">
            <v>505000</v>
          </cell>
          <cell r="Z46">
            <v>410.57</v>
          </cell>
          <cell r="AA46">
            <v>1229</v>
          </cell>
          <cell r="AB46">
            <v>508838</v>
          </cell>
          <cell r="AC46">
            <v>414.03</v>
          </cell>
          <cell r="AD46">
            <v>1226</v>
          </cell>
          <cell r="AE46">
            <v>521000</v>
          </cell>
          <cell r="AF46">
            <v>424.96</v>
          </cell>
          <cell r="AG46">
            <v>1219</v>
          </cell>
          <cell r="AH46">
            <v>614581</v>
          </cell>
          <cell r="AI46">
            <v>504.17</v>
          </cell>
          <cell r="AJ46">
            <v>1199</v>
          </cell>
          <cell r="AK46">
            <v>570000</v>
          </cell>
          <cell r="AL46">
            <v>475.4</v>
          </cell>
          <cell r="AM46">
            <v>1170</v>
          </cell>
          <cell r="AN46">
            <v>570000</v>
          </cell>
          <cell r="AO46">
            <v>487.18</v>
          </cell>
          <cell r="AP46">
            <v>1196</v>
          </cell>
          <cell r="AQ46">
            <v>570000</v>
          </cell>
          <cell r="AR46">
            <v>476.59</v>
          </cell>
          <cell r="AS46">
            <v>1201</v>
          </cell>
          <cell r="AT46">
            <v>570000</v>
          </cell>
          <cell r="AU46">
            <v>474.6</v>
          </cell>
          <cell r="AV46">
            <v>1227</v>
          </cell>
          <cell r="AW46">
            <v>761363</v>
          </cell>
          <cell r="AX46">
            <v>620.51</v>
          </cell>
          <cell r="AY46">
            <v>1209</v>
          </cell>
          <cell r="AZ46">
            <v>747383</v>
          </cell>
          <cell r="BA46">
            <v>618.17999999999995</v>
          </cell>
          <cell r="BB46">
            <v>1203</v>
          </cell>
          <cell r="BC46">
            <v>749758</v>
          </cell>
          <cell r="BD46">
            <v>623.24</v>
          </cell>
          <cell r="BE46">
            <v>1190</v>
          </cell>
          <cell r="BF46">
            <v>731078</v>
          </cell>
          <cell r="BG46">
            <v>614.35</v>
          </cell>
          <cell r="BH46">
            <v>1191</v>
          </cell>
          <cell r="BI46">
            <v>699903</v>
          </cell>
          <cell r="BJ46">
            <v>587.66</v>
          </cell>
          <cell r="BK46">
            <v>1196</v>
          </cell>
          <cell r="BL46">
            <v>869769</v>
          </cell>
          <cell r="BM46">
            <v>727.23</v>
          </cell>
          <cell r="BN46">
            <v>1152</v>
          </cell>
          <cell r="BO46">
            <v>1265214</v>
          </cell>
          <cell r="BP46">
            <v>1098.28</v>
          </cell>
        </row>
        <row r="47">
          <cell r="A47" t="str">
            <v>390</v>
          </cell>
          <cell r="B47" t="str">
            <v>Granville Co.</v>
          </cell>
          <cell r="C47">
            <v>7689</v>
          </cell>
          <cell r="D47">
            <v>5804530</v>
          </cell>
          <cell r="E47">
            <v>754.91</v>
          </cell>
          <cell r="F47">
            <v>7880</v>
          </cell>
          <cell r="G47">
            <v>6384258</v>
          </cell>
          <cell r="H47">
            <v>810.19</v>
          </cell>
          <cell r="I47">
            <v>7934</v>
          </cell>
          <cell r="J47">
            <v>7018640</v>
          </cell>
          <cell r="K47">
            <v>884.63</v>
          </cell>
          <cell r="L47">
            <v>8140</v>
          </cell>
          <cell r="M47">
            <v>7557757</v>
          </cell>
          <cell r="N47">
            <v>928.47</v>
          </cell>
          <cell r="O47">
            <v>8246</v>
          </cell>
          <cell r="P47">
            <v>8111347</v>
          </cell>
          <cell r="Q47">
            <v>983.67</v>
          </cell>
          <cell r="R47">
            <v>8554</v>
          </cell>
          <cell r="S47">
            <v>8087347</v>
          </cell>
          <cell r="T47">
            <v>945.45</v>
          </cell>
          <cell r="U47">
            <v>8742</v>
          </cell>
          <cell r="V47">
            <v>8354551</v>
          </cell>
          <cell r="W47">
            <v>955.68</v>
          </cell>
          <cell r="X47">
            <v>8768</v>
          </cell>
          <cell r="Y47">
            <v>8747275</v>
          </cell>
          <cell r="Z47">
            <v>997.64</v>
          </cell>
          <cell r="AA47">
            <v>8700</v>
          </cell>
          <cell r="AB47">
            <v>9371165</v>
          </cell>
          <cell r="AC47">
            <v>1077.1500000000001</v>
          </cell>
          <cell r="AD47">
            <v>8804</v>
          </cell>
          <cell r="AE47">
            <v>10319028</v>
          </cell>
          <cell r="AF47">
            <v>1172.08</v>
          </cell>
          <cell r="AG47">
            <v>8988</v>
          </cell>
          <cell r="AH47">
            <v>11968276</v>
          </cell>
          <cell r="AI47">
            <v>1331.58</v>
          </cell>
          <cell r="AJ47">
            <v>8943</v>
          </cell>
          <cell r="AK47">
            <v>12313287</v>
          </cell>
          <cell r="AL47">
            <v>1376.86</v>
          </cell>
          <cell r="AM47">
            <v>8769</v>
          </cell>
          <cell r="AN47">
            <v>12385287</v>
          </cell>
          <cell r="AO47">
            <v>1412.39</v>
          </cell>
          <cell r="AP47">
            <v>8787</v>
          </cell>
          <cell r="AQ47">
            <v>12385287</v>
          </cell>
          <cell r="AR47">
            <v>1409.5</v>
          </cell>
          <cell r="AS47">
            <v>8640</v>
          </cell>
          <cell r="AT47">
            <v>12385287</v>
          </cell>
          <cell r="AU47">
            <v>1433.48</v>
          </cell>
          <cell r="AV47">
            <v>8559</v>
          </cell>
          <cell r="AW47">
            <v>12385287</v>
          </cell>
          <cell r="AX47">
            <v>1447.05</v>
          </cell>
          <cell r="AY47">
            <v>8512</v>
          </cell>
          <cell r="AZ47">
            <v>12385287</v>
          </cell>
          <cell r="BA47">
            <v>1455.04</v>
          </cell>
          <cell r="BB47">
            <v>8668</v>
          </cell>
          <cell r="BC47">
            <v>12385287</v>
          </cell>
          <cell r="BD47">
            <v>1428.85</v>
          </cell>
          <cell r="BE47">
            <v>8690</v>
          </cell>
          <cell r="BF47">
            <v>12385287</v>
          </cell>
          <cell r="BG47">
            <v>1425.23</v>
          </cell>
          <cell r="BH47">
            <v>8873</v>
          </cell>
          <cell r="BI47">
            <v>13576889</v>
          </cell>
          <cell r="BJ47">
            <v>1530.14</v>
          </cell>
          <cell r="BK47">
            <v>8920</v>
          </cell>
          <cell r="BL47">
            <v>14004385</v>
          </cell>
          <cell r="BM47">
            <v>1570</v>
          </cell>
          <cell r="BN47">
            <v>9114</v>
          </cell>
          <cell r="BO47">
            <v>15383442</v>
          </cell>
          <cell r="BP47">
            <v>1687.89</v>
          </cell>
        </row>
        <row r="48">
          <cell r="A48" t="str">
            <v>400</v>
          </cell>
          <cell r="B48" t="str">
            <v>Greene Co.</v>
          </cell>
          <cell r="C48">
            <v>2934</v>
          </cell>
          <cell r="D48">
            <v>1580005</v>
          </cell>
          <cell r="E48">
            <v>538.52</v>
          </cell>
          <cell r="F48">
            <v>2963</v>
          </cell>
          <cell r="G48">
            <v>1643205</v>
          </cell>
          <cell r="H48">
            <v>554.57000000000005</v>
          </cell>
          <cell r="I48">
            <v>2895</v>
          </cell>
          <cell r="J48">
            <v>1676069</v>
          </cell>
          <cell r="K48">
            <v>578.95000000000005</v>
          </cell>
          <cell r="L48">
            <v>2907</v>
          </cell>
          <cell r="M48">
            <v>1676069</v>
          </cell>
          <cell r="N48">
            <v>576.55999999999995</v>
          </cell>
          <cell r="O48">
            <v>3093</v>
          </cell>
          <cell r="P48">
            <v>1676069</v>
          </cell>
          <cell r="Q48">
            <v>541.89</v>
          </cell>
          <cell r="R48">
            <v>3194</v>
          </cell>
          <cell r="S48">
            <v>1716807</v>
          </cell>
          <cell r="T48">
            <v>537.51</v>
          </cell>
          <cell r="U48">
            <v>3325</v>
          </cell>
          <cell r="V48">
            <v>1801069</v>
          </cell>
          <cell r="W48">
            <v>541.66999999999996</v>
          </cell>
          <cell r="X48">
            <v>3222</v>
          </cell>
          <cell r="Y48">
            <v>1831069</v>
          </cell>
          <cell r="Z48">
            <v>568.29999999999995</v>
          </cell>
          <cell r="AA48">
            <v>3170</v>
          </cell>
          <cell r="AB48">
            <v>1972000</v>
          </cell>
          <cell r="AC48">
            <v>622.08000000000004</v>
          </cell>
          <cell r="AD48">
            <v>3299</v>
          </cell>
          <cell r="AE48">
            <v>2047000</v>
          </cell>
          <cell r="AF48">
            <v>620.49</v>
          </cell>
          <cell r="AG48">
            <v>3263</v>
          </cell>
          <cell r="AH48">
            <v>2047000</v>
          </cell>
          <cell r="AI48">
            <v>627.34</v>
          </cell>
          <cell r="AJ48">
            <v>3366</v>
          </cell>
          <cell r="AK48">
            <v>2247000</v>
          </cell>
          <cell r="AL48">
            <v>667.56</v>
          </cell>
          <cell r="AM48">
            <v>3340</v>
          </cell>
          <cell r="AN48">
            <v>2247000</v>
          </cell>
          <cell r="AO48">
            <v>672.75</v>
          </cell>
          <cell r="AP48">
            <v>3327</v>
          </cell>
          <cell r="AQ48">
            <v>2247000</v>
          </cell>
          <cell r="AR48">
            <v>675.38</v>
          </cell>
          <cell r="AS48">
            <v>3245</v>
          </cell>
          <cell r="AT48">
            <v>2247000</v>
          </cell>
          <cell r="AU48">
            <v>692.45</v>
          </cell>
          <cell r="AV48">
            <v>3213</v>
          </cell>
          <cell r="AW48">
            <v>2267004</v>
          </cell>
          <cell r="AX48">
            <v>705.57</v>
          </cell>
          <cell r="AY48">
            <v>3182</v>
          </cell>
          <cell r="AZ48">
            <v>2168000</v>
          </cell>
          <cell r="BA48">
            <v>681.33</v>
          </cell>
          <cell r="BB48">
            <v>3146</v>
          </cell>
          <cell r="BC48">
            <v>2168000</v>
          </cell>
          <cell r="BD48">
            <v>689.13</v>
          </cell>
          <cell r="BE48">
            <v>3245</v>
          </cell>
          <cell r="BF48">
            <v>2317000</v>
          </cell>
          <cell r="BG48">
            <v>714.02</v>
          </cell>
          <cell r="BH48">
            <v>3169</v>
          </cell>
          <cell r="BI48">
            <v>2342000</v>
          </cell>
          <cell r="BJ48">
            <v>739.03</v>
          </cell>
          <cell r="BK48">
            <v>3125</v>
          </cell>
          <cell r="BL48">
            <v>2317000</v>
          </cell>
          <cell r="BM48">
            <v>741.44</v>
          </cell>
          <cell r="BN48">
            <v>3063</v>
          </cell>
          <cell r="BO48">
            <v>2499996</v>
          </cell>
          <cell r="BP48">
            <v>816.19</v>
          </cell>
        </row>
        <row r="49">
          <cell r="A49" t="str">
            <v>410</v>
          </cell>
          <cell r="B49" t="str">
            <v>Guilford Co.</v>
          </cell>
          <cell r="C49">
            <v>59772</v>
          </cell>
          <cell r="D49">
            <v>91696139</v>
          </cell>
          <cell r="E49">
            <v>1534.1</v>
          </cell>
          <cell r="F49">
            <v>61002</v>
          </cell>
          <cell r="G49">
            <v>93913121</v>
          </cell>
          <cell r="H49">
            <v>1539.51</v>
          </cell>
          <cell r="I49">
            <v>62354</v>
          </cell>
          <cell r="J49">
            <v>103898121</v>
          </cell>
          <cell r="K49">
            <v>1666.26</v>
          </cell>
          <cell r="L49">
            <v>63678</v>
          </cell>
          <cell r="M49">
            <v>107648121</v>
          </cell>
          <cell r="N49">
            <v>1690.51</v>
          </cell>
          <cell r="O49">
            <v>64304</v>
          </cell>
          <cell r="P49">
            <v>115639195</v>
          </cell>
          <cell r="Q49">
            <v>1798.32</v>
          </cell>
          <cell r="R49">
            <v>65465</v>
          </cell>
          <cell r="S49">
            <v>117639195</v>
          </cell>
          <cell r="T49">
            <v>1796.98</v>
          </cell>
          <cell r="U49">
            <v>66976</v>
          </cell>
          <cell r="V49">
            <v>125665521</v>
          </cell>
          <cell r="W49">
            <v>1876.28</v>
          </cell>
          <cell r="X49">
            <v>68032</v>
          </cell>
          <cell r="Y49">
            <v>130665521</v>
          </cell>
          <cell r="Z49">
            <v>1920.65</v>
          </cell>
          <cell r="AA49">
            <v>69740</v>
          </cell>
          <cell r="AB49">
            <v>141665521</v>
          </cell>
          <cell r="AC49">
            <v>2031.34</v>
          </cell>
          <cell r="AD49">
            <v>71463</v>
          </cell>
          <cell r="AE49">
            <v>156665521</v>
          </cell>
          <cell r="AF49">
            <v>2192.2600000000002</v>
          </cell>
          <cell r="AG49">
            <v>73004</v>
          </cell>
          <cell r="AH49">
            <v>165165521</v>
          </cell>
          <cell r="AI49">
            <v>2262.42</v>
          </cell>
          <cell r="AJ49">
            <v>73536</v>
          </cell>
          <cell r="AK49">
            <v>175165521</v>
          </cell>
          <cell r="AL49">
            <v>2382.04</v>
          </cell>
          <cell r="AM49">
            <v>72656</v>
          </cell>
          <cell r="AN49">
            <v>175165521</v>
          </cell>
          <cell r="AO49">
            <v>2410.89</v>
          </cell>
          <cell r="AP49">
            <v>73397</v>
          </cell>
          <cell r="AQ49">
            <v>175165521</v>
          </cell>
          <cell r="AR49">
            <v>2386.5500000000002</v>
          </cell>
          <cell r="AS49">
            <v>73875</v>
          </cell>
          <cell r="AT49">
            <v>175165521</v>
          </cell>
          <cell r="AU49">
            <v>2371.11</v>
          </cell>
          <cell r="AV49">
            <v>74622</v>
          </cell>
          <cell r="AW49">
            <v>175630398</v>
          </cell>
          <cell r="AX49">
            <v>2353.6</v>
          </cell>
          <cell r="AY49">
            <v>75691</v>
          </cell>
          <cell r="AZ49">
            <v>177130398</v>
          </cell>
          <cell r="BA49">
            <v>2340.1799999999998</v>
          </cell>
          <cell r="BB49">
            <v>76512</v>
          </cell>
          <cell r="BC49">
            <v>179360398</v>
          </cell>
          <cell r="BD49">
            <v>2344.21</v>
          </cell>
          <cell r="BE49">
            <v>77274</v>
          </cell>
          <cell r="BF49">
            <v>183360398</v>
          </cell>
          <cell r="BG49">
            <v>2372.86</v>
          </cell>
          <cell r="BH49">
            <v>77855</v>
          </cell>
          <cell r="BI49">
            <v>188360398</v>
          </cell>
          <cell r="BJ49">
            <v>2419.37</v>
          </cell>
          <cell r="BK49">
            <v>79477</v>
          </cell>
          <cell r="BL49">
            <v>195860398</v>
          </cell>
          <cell r="BM49">
            <v>2464.37</v>
          </cell>
          <cell r="BN49">
            <v>80211</v>
          </cell>
          <cell r="BO49">
            <v>202610398</v>
          </cell>
          <cell r="BP49">
            <v>2525.9699999999998</v>
          </cell>
        </row>
        <row r="50">
          <cell r="A50" t="str">
            <v>420</v>
          </cell>
          <cell r="B50" t="str">
            <v>Halifax Co.</v>
          </cell>
          <cell r="C50">
            <v>10730</v>
          </cell>
          <cell r="D50">
            <v>7400789</v>
          </cell>
          <cell r="E50">
            <v>689.73</v>
          </cell>
          <cell r="F50">
            <v>10760</v>
          </cell>
          <cell r="G50">
            <v>7676481</v>
          </cell>
          <cell r="H50">
            <v>713.43</v>
          </cell>
          <cell r="I50">
            <v>10515</v>
          </cell>
          <cell r="J50">
            <v>7871198</v>
          </cell>
          <cell r="K50">
            <v>748.57</v>
          </cell>
          <cell r="L50">
            <v>10438</v>
          </cell>
          <cell r="M50">
            <v>7864350</v>
          </cell>
          <cell r="N50">
            <v>753.43</v>
          </cell>
          <cell r="O50">
            <v>10215</v>
          </cell>
          <cell r="P50">
            <v>7464384</v>
          </cell>
          <cell r="Q50">
            <v>730.73</v>
          </cell>
          <cell r="R50">
            <v>10038</v>
          </cell>
          <cell r="S50">
            <v>7618669</v>
          </cell>
          <cell r="T50">
            <v>758.98</v>
          </cell>
          <cell r="U50">
            <v>9807</v>
          </cell>
          <cell r="V50">
            <v>7525980</v>
          </cell>
          <cell r="W50">
            <v>767.41</v>
          </cell>
          <cell r="X50">
            <v>9505</v>
          </cell>
          <cell r="Y50">
            <v>8134931</v>
          </cell>
          <cell r="Z50">
            <v>855.86</v>
          </cell>
          <cell r="AA50">
            <v>9185</v>
          </cell>
          <cell r="AB50">
            <v>10002203</v>
          </cell>
          <cell r="AC50">
            <v>1088.97</v>
          </cell>
          <cell r="AD50">
            <v>8987</v>
          </cell>
          <cell r="AE50">
            <v>8672047</v>
          </cell>
          <cell r="AF50">
            <v>964.95</v>
          </cell>
          <cell r="AG50">
            <v>8785</v>
          </cell>
          <cell r="AH50">
            <v>8542786</v>
          </cell>
          <cell r="AI50">
            <v>972.43</v>
          </cell>
          <cell r="AJ50">
            <v>8529</v>
          </cell>
          <cell r="AK50">
            <v>8611066</v>
          </cell>
          <cell r="AL50">
            <v>1009.62</v>
          </cell>
          <cell r="AM50">
            <v>8172</v>
          </cell>
          <cell r="AN50">
            <v>8321136</v>
          </cell>
          <cell r="AO50">
            <v>1018.25</v>
          </cell>
          <cell r="AP50">
            <v>7883</v>
          </cell>
          <cell r="AQ50">
            <v>8122905</v>
          </cell>
          <cell r="AR50">
            <v>1030.43</v>
          </cell>
          <cell r="AS50">
            <v>7811</v>
          </cell>
          <cell r="AT50">
            <v>8152232</v>
          </cell>
          <cell r="AU50">
            <v>1043.69</v>
          </cell>
          <cell r="AV50">
            <v>7798</v>
          </cell>
          <cell r="AW50">
            <v>8394634</v>
          </cell>
          <cell r="AX50">
            <v>1076.51</v>
          </cell>
          <cell r="AY50">
            <v>7521</v>
          </cell>
          <cell r="AZ50">
            <v>8452178</v>
          </cell>
          <cell r="BA50">
            <v>1123.81</v>
          </cell>
          <cell r="BB50">
            <v>7352</v>
          </cell>
          <cell r="BC50">
            <v>8417257</v>
          </cell>
          <cell r="BD50">
            <v>1144.8900000000001</v>
          </cell>
          <cell r="BE50">
            <v>6974</v>
          </cell>
          <cell r="BF50">
            <v>8331060</v>
          </cell>
          <cell r="BG50">
            <v>1194.5899999999999</v>
          </cell>
          <cell r="BH50">
            <v>6710</v>
          </cell>
          <cell r="BI50">
            <v>8369313</v>
          </cell>
          <cell r="BJ50">
            <v>1247.29</v>
          </cell>
          <cell r="BK50">
            <v>6665</v>
          </cell>
          <cell r="BL50">
            <v>10325374</v>
          </cell>
          <cell r="BM50">
            <v>1549.19</v>
          </cell>
          <cell r="BN50">
            <v>6744</v>
          </cell>
          <cell r="BO50">
            <v>10769995</v>
          </cell>
          <cell r="BP50">
            <v>1596.97</v>
          </cell>
        </row>
        <row r="51">
          <cell r="A51" t="str">
            <v>430</v>
          </cell>
          <cell r="B51" t="str">
            <v>Harnett Co.</v>
          </cell>
          <cell r="C51">
            <v>15174</v>
          </cell>
          <cell r="D51">
            <v>6786059</v>
          </cell>
          <cell r="E51">
            <v>447.22</v>
          </cell>
          <cell r="F51">
            <v>15949</v>
          </cell>
          <cell r="G51">
            <v>7647361</v>
          </cell>
          <cell r="H51">
            <v>479.49</v>
          </cell>
          <cell r="I51">
            <v>16025</v>
          </cell>
          <cell r="J51">
            <v>9119336</v>
          </cell>
          <cell r="K51">
            <v>569.07000000000005</v>
          </cell>
          <cell r="L51">
            <v>17693</v>
          </cell>
          <cell r="M51">
            <v>10435683</v>
          </cell>
          <cell r="N51">
            <v>589.82000000000005</v>
          </cell>
          <cell r="O51">
            <v>16556</v>
          </cell>
          <cell r="P51">
            <v>11080166</v>
          </cell>
          <cell r="Q51">
            <v>669.25</v>
          </cell>
          <cell r="R51">
            <v>16779</v>
          </cell>
          <cell r="S51">
            <v>9964167</v>
          </cell>
          <cell r="T51">
            <v>593.85</v>
          </cell>
          <cell r="U51">
            <v>16696</v>
          </cell>
          <cell r="V51">
            <v>11902046</v>
          </cell>
          <cell r="W51">
            <v>712.87</v>
          </cell>
          <cell r="X51">
            <v>16917</v>
          </cell>
          <cell r="Y51">
            <v>13080598</v>
          </cell>
          <cell r="Z51">
            <v>773.22</v>
          </cell>
          <cell r="AA51">
            <v>17078</v>
          </cell>
          <cell r="AB51">
            <v>14409042</v>
          </cell>
          <cell r="AC51">
            <v>843.72</v>
          </cell>
          <cell r="AD51">
            <v>18351</v>
          </cell>
          <cell r="AE51">
            <v>15652453</v>
          </cell>
          <cell r="AF51">
            <v>852.95</v>
          </cell>
          <cell r="AG51">
            <v>18558</v>
          </cell>
          <cell r="AH51">
            <v>16857831</v>
          </cell>
          <cell r="AI51">
            <v>908.39</v>
          </cell>
          <cell r="AJ51">
            <v>18734</v>
          </cell>
          <cell r="AK51">
            <v>18497522</v>
          </cell>
          <cell r="AL51">
            <v>987.38</v>
          </cell>
          <cell r="AM51">
            <v>18889</v>
          </cell>
          <cell r="AN51">
            <v>19876939</v>
          </cell>
          <cell r="AO51">
            <v>1052.3</v>
          </cell>
          <cell r="AP51">
            <v>19383</v>
          </cell>
          <cell r="AQ51">
            <v>20550670</v>
          </cell>
          <cell r="AR51">
            <v>1060.24</v>
          </cell>
          <cell r="AS51">
            <v>19780</v>
          </cell>
          <cell r="AT51">
            <v>20557949</v>
          </cell>
          <cell r="AU51">
            <v>1039.33</v>
          </cell>
          <cell r="AV51">
            <v>19871</v>
          </cell>
          <cell r="AW51">
            <v>20552708</v>
          </cell>
          <cell r="AX51">
            <v>1034.31</v>
          </cell>
          <cell r="AY51">
            <v>20813</v>
          </cell>
          <cell r="AZ51">
            <v>20814089</v>
          </cell>
          <cell r="BA51">
            <v>1000.05</v>
          </cell>
          <cell r="BB51">
            <v>20408</v>
          </cell>
          <cell r="BC51">
            <v>21806313</v>
          </cell>
          <cell r="BD51">
            <v>1068.52</v>
          </cell>
          <cell r="BE51">
            <v>20949</v>
          </cell>
          <cell r="BF51">
            <v>21566764</v>
          </cell>
          <cell r="BG51">
            <v>1029.49</v>
          </cell>
          <cell r="BH51">
            <v>21113</v>
          </cell>
          <cell r="BI51">
            <v>22850812</v>
          </cell>
          <cell r="BJ51">
            <v>1082.31</v>
          </cell>
          <cell r="BK51">
            <v>21239</v>
          </cell>
          <cell r="BL51">
            <v>23643083</v>
          </cell>
          <cell r="BM51">
            <v>1113.19</v>
          </cell>
          <cell r="BN51">
            <v>20796</v>
          </cell>
          <cell r="BO51">
            <v>23905320</v>
          </cell>
          <cell r="BP51">
            <v>1149.52</v>
          </cell>
        </row>
        <row r="52">
          <cell r="A52" t="str">
            <v>440</v>
          </cell>
          <cell r="B52" t="str">
            <v>Haywood Co.</v>
          </cell>
          <cell r="C52">
            <v>7643</v>
          </cell>
          <cell r="D52">
            <v>7801082</v>
          </cell>
          <cell r="E52">
            <v>1020.68</v>
          </cell>
          <cell r="F52">
            <v>7742</v>
          </cell>
          <cell r="G52">
            <v>8132960</v>
          </cell>
          <cell r="H52">
            <v>1050.5</v>
          </cell>
          <cell r="I52">
            <v>7654</v>
          </cell>
          <cell r="J52">
            <v>8743777</v>
          </cell>
          <cell r="K52">
            <v>1142.3800000000001</v>
          </cell>
          <cell r="L52">
            <v>7828</v>
          </cell>
          <cell r="M52">
            <v>9297745</v>
          </cell>
          <cell r="N52">
            <v>1187.75</v>
          </cell>
          <cell r="O52">
            <v>7797</v>
          </cell>
          <cell r="P52">
            <v>9964284</v>
          </cell>
          <cell r="Q52">
            <v>1277.96</v>
          </cell>
          <cell r="R52">
            <v>7810</v>
          </cell>
          <cell r="S52">
            <v>10478547</v>
          </cell>
          <cell r="T52">
            <v>1341.68</v>
          </cell>
          <cell r="U52">
            <v>7845</v>
          </cell>
          <cell r="V52">
            <v>11164350</v>
          </cell>
          <cell r="W52">
            <v>1423.12</v>
          </cell>
          <cell r="X52">
            <v>7980</v>
          </cell>
          <cell r="Y52">
            <v>11977134</v>
          </cell>
          <cell r="Z52">
            <v>1500.89</v>
          </cell>
          <cell r="AA52">
            <v>7885</v>
          </cell>
          <cell r="AB52">
            <v>12480304</v>
          </cell>
          <cell r="AC52">
            <v>1582.79</v>
          </cell>
          <cell r="AD52">
            <v>7887</v>
          </cell>
          <cell r="AE52">
            <v>13129647</v>
          </cell>
          <cell r="AF52">
            <v>1664.72</v>
          </cell>
          <cell r="AG52">
            <v>7948</v>
          </cell>
          <cell r="AH52">
            <v>13902083</v>
          </cell>
          <cell r="AI52">
            <v>1749.13</v>
          </cell>
          <cell r="AJ52">
            <v>7994</v>
          </cell>
          <cell r="AK52">
            <v>13426919</v>
          </cell>
          <cell r="AL52">
            <v>1679.62</v>
          </cell>
          <cell r="AM52">
            <v>7820</v>
          </cell>
          <cell r="AN52">
            <v>14403307</v>
          </cell>
          <cell r="AO52">
            <v>1841.86</v>
          </cell>
          <cell r="AP52">
            <v>7750</v>
          </cell>
          <cell r="AQ52">
            <v>14403307</v>
          </cell>
          <cell r="AR52">
            <v>1858.49</v>
          </cell>
          <cell r="AS52">
            <v>7701</v>
          </cell>
          <cell r="AT52">
            <v>13977292</v>
          </cell>
          <cell r="AU52">
            <v>1815</v>
          </cell>
          <cell r="AV52">
            <v>7665</v>
          </cell>
          <cell r="AW52">
            <v>14144927</v>
          </cell>
          <cell r="AX52">
            <v>1845.39</v>
          </cell>
          <cell r="AY52">
            <v>7564</v>
          </cell>
          <cell r="AZ52">
            <v>14402707</v>
          </cell>
          <cell r="BA52">
            <v>1904.11</v>
          </cell>
          <cell r="BB52">
            <v>7536</v>
          </cell>
          <cell r="BC52">
            <v>14439161</v>
          </cell>
          <cell r="BD52">
            <v>1916.02</v>
          </cell>
          <cell r="BE52">
            <v>7376</v>
          </cell>
          <cell r="BF52">
            <v>14748007</v>
          </cell>
          <cell r="BG52">
            <v>1999.46</v>
          </cell>
          <cell r="BH52">
            <v>7446</v>
          </cell>
          <cell r="BI52">
            <v>15086525</v>
          </cell>
          <cell r="BJ52">
            <v>2026.12</v>
          </cell>
          <cell r="BK52">
            <v>7600</v>
          </cell>
          <cell r="BL52">
            <v>15551978</v>
          </cell>
          <cell r="BM52">
            <v>2046.31</v>
          </cell>
          <cell r="BN52">
            <v>7717</v>
          </cell>
          <cell r="BO52">
            <v>16016792</v>
          </cell>
          <cell r="BP52">
            <v>2075.52</v>
          </cell>
        </row>
        <row r="53">
          <cell r="A53" t="str">
            <v>450</v>
          </cell>
          <cell r="B53" t="str">
            <v>Henderson Co.</v>
          </cell>
          <cell r="C53">
            <v>11559</v>
          </cell>
          <cell r="D53">
            <v>11248318</v>
          </cell>
          <cell r="E53">
            <v>973.12</v>
          </cell>
          <cell r="F53">
            <v>11668</v>
          </cell>
          <cell r="G53">
            <v>11723257</v>
          </cell>
          <cell r="H53">
            <v>1004.74</v>
          </cell>
          <cell r="I53">
            <v>11484</v>
          </cell>
          <cell r="J53">
            <v>12809455</v>
          </cell>
          <cell r="K53">
            <v>1115.42</v>
          </cell>
          <cell r="L53">
            <v>11710</v>
          </cell>
          <cell r="M53">
            <v>13553854</v>
          </cell>
          <cell r="N53">
            <v>1157.46</v>
          </cell>
          <cell r="O53">
            <v>11898</v>
          </cell>
          <cell r="P53">
            <v>14037497</v>
          </cell>
          <cell r="Q53">
            <v>1179.82</v>
          </cell>
          <cell r="R53">
            <v>12334</v>
          </cell>
          <cell r="S53">
            <v>14624605</v>
          </cell>
          <cell r="T53">
            <v>1185.71</v>
          </cell>
          <cell r="U53">
            <v>12196</v>
          </cell>
          <cell r="V53">
            <v>15464204</v>
          </cell>
          <cell r="W53">
            <v>1267.97</v>
          </cell>
          <cell r="X53">
            <v>12642</v>
          </cell>
          <cell r="Y53">
            <v>15977592</v>
          </cell>
          <cell r="Z53">
            <v>1263.8499999999999</v>
          </cell>
          <cell r="AA53">
            <v>12871</v>
          </cell>
          <cell r="AB53">
            <v>16903840</v>
          </cell>
          <cell r="AC53">
            <v>1313.33</v>
          </cell>
          <cell r="AD53">
            <v>13198</v>
          </cell>
          <cell r="AE53">
            <v>17717673</v>
          </cell>
          <cell r="AF53">
            <v>1342.45</v>
          </cell>
          <cell r="AG53">
            <v>13475</v>
          </cell>
          <cell r="AH53">
            <v>18802573</v>
          </cell>
          <cell r="AI53">
            <v>1395.37</v>
          </cell>
          <cell r="AJ53">
            <v>13358</v>
          </cell>
          <cell r="AK53">
            <v>20205922</v>
          </cell>
          <cell r="AL53">
            <v>1512.65</v>
          </cell>
          <cell r="AM53">
            <v>13535</v>
          </cell>
          <cell r="AN53">
            <v>20392939</v>
          </cell>
          <cell r="AO53">
            <v>1506.68</v>
          </cell>
          <cell r="AP53">
            <v>13736</v>
          </cell>
          <cell r="AQ53">
            <v>20698218</v>
          </cell>
          <cell r="AR53">
            <v>1506.86</v>
          </cell>
          <cell r="AS53">
            <v>13663</v>
          </cell>
          <cell r="AT53">
            <v>18561999</v>
          </cell>
          <cell r="AU53">
            <v>1358.56</v>
          </cell>
          <cell r="AV53">
            <v>13743</v>
          </cell>
          <cell r="AW53">
            <v>20700000</v>
          </cell>
          <cell r="AX53">
            <v>1506.22</v>
          </cell>
          <cell r="AY53">
            <v>13727</v>
          </cell>
          <cell r="AZ53">
            <v>20943846</v>
          </cell>
          <cell r="BA53">
            <v>1525.74</v>
          </cell>
          <cell r="BB53">
            <v>13832</v>
          </cell>
          <cell r="BC53">
            <v>22519970</v>
          </cell>
          <cell r="BD53">
            <v>1628.11</v>
          </cell>
          <cell r="BE53">
            <v>13987</v>
          </cell>
          <cell r="BF53">
            <v>23525770</v>
          </cell>
          <cell r="BG53">
            <v>1681.97</v>
          </cell>
          <cell r="BH53">
            <v>13926</v>
          </cell>
          <cell r="BI53">
            <v>24320000</v>
          </cell>
          <cell r="BJ53">
            <v>1746.37</v>
          </cell>
          <cell r="BK53">
            <v>13955</v>
          </cell>
          <cell r="BL53">
            <v>25513000</v>
          </cell>
          <cell r="BM53">
            <v>1828.23</v>
          </cell>
          <cell r="BN53">
            <v>14003</v>
          </cell>
          <cell r="BO53">
            <v>27328000</v>
          </cell>
          <cell r="BP53">
            <v>1951.58</v>
          </cell>
        </row>
        <row r="54">
          <cell r="A54" t="str">
            <v>460</v>
          </cell>
          <cell r="B54" t="str">
            <v>Hertford Co.</v>
          </cell>
          <cell r="C54">
            <v>4327</v>
          </cell>
          <cell r="D54">
            <v>2823413</v>
          </cell>
          <cell r="E54">
            <v>652.51</v>
          </cell>
          <cell r="F54">
            <v>4222</v>
          </cell>
          <cell r="G54">
            <v>2823413</v>
          </cell>
          <cell r="H54">
            <v>668.74</v>
          </cell>
          <cell r="I54">
            <v>4147</v>
          </cell>
          <cell r="J54">
            <v>2958413</v>
          </cell>
          <cell r="K54">
            <v>713.39</v>
          </cell>
          <cell r="L54">
            <v>4062</v>
          </cell>
          <cell r="M54">
            <v>2996665</v>
          </cell>
          <cell r="N54">
            <v>737.73</v>
          </cell>
          <cell r="O54">
            <v>3919</v>
          </cell>
          <cell r="P54">
            <v>2873004</v>
          </cell>
          <cell r="Q54">
            <v>733.1</v>
          </cell>
          <cell r="R54">
            <v>3844</v>
          </cell>
          <cell r="S54">
            <v>2821983</v>
          </cell>
          <cell r="T54">
            <v>734.13</v>
          </cell>
          <cell r="U54">
            <v>3799</v>
          </cell>
          <cell r="V54">
            <v>2921983</v>
          </cell>
          <cell r="W54">
            <v>769.15</v>
          </cell>
          <cell r="X54">
            <v>3606</v>
          </cell>
          <cell r="Y54">
            <v>3221983</v>
          </cell>
          <cell r="Z54">
            <v>893.51</v>
          </cell>
          <cell r="AA54">
            <v>3534</v>
          </cell>
          <cell r="AB54">
            <v>3521983</v>
          </cell>
          <cell r="AC54">
            <v>996.6</v>
          </cell>
          <cell r="AD54">
            <v>3551</v>
          </cell>
          <cell r="AE54">
            <v>3751983</v>
          </cell>
          <cell r="AF54">
            <v>1056.5999999999999</v>
          </cell>
          <cell r="AG54">
            <v>3437</v>
          </cell>
          <cell r="AH54">
            <v>4051983</v>
          </cell>
          <cell r="AI54">
            <v>1178.93</v>
          </cell>
          <cell r="AJ54">
            <v>3286</v>
          </cell>
          <cell r="AK54">
            <v>4173524</v>
          </cell>
          <cell r="AL54">
            <v>1270.0899999999999</v>
          </cell>
          <cell r="AM54">
            <v>3173</v>
          </cell>
          <cell r="AN54">
            <v>4173524</v>
          </cell>
          <cell r="AO54">
            <v>1315.32</v>
          </cell>
          <cell r="AP54">
            <v>3124</v>
          </cell>
          <cell r="AQ54">
            <v>4173524</v>
          </cell>
          <cell r="AR54">
            <v>1335.96</v>
          </cell>
          <cell r="AS54">
            <v>3148</v>
          </cell>
          <cell r="AT54">
            <v>4173524</v>
          </cell>
          <cell r="AU54">
            <v>1325.77</v>
          </cell>
          <cell r="AV54">
            <v>3047</v>
          </cell>
          <cell r="AW54">
            <v>4173524</v>
          </cell>
          <cell r="AX54">
            <v>1369.72</v>
          </cell>
          <cell r="AY54">
            <v>3041</v>
          </cell>
          <cell r="AZ54">
            <v>4173524</v>
          </cell>
          <cell r="BA54">
            <v>1372.42</v>
          </cell>
          <cell r="BB54">
            <v>3091</v>
          </cell>
          <cell r="BC54">
            <v>4273524</v>
          </cell>
          <cell r="BD54">
            <v>1382.57</v>
          </cell>
          <cell r="BE54">
            <v>3008</v>
          </cell>
          <cell r="BF54">
            <v>4273524</v>
          </cell>
          <cell r="BG54">
            <v>1420.72</v>
          </cell>
          <cell r="BH54">
            <v>2943</v>
          </cell>
          <cell r="BI54">
            <v>4398524</v>
          </cell>
          <cell r="BJ54">
            <v>1494.57</v>
          </cell>
          <cell r="BK54">
            <v>2885</v>
          </cell>
          <cell r="BL54">
            <v>4423524</v>
          </cell>
          <cell r="BM54">
            <v>1533.28</v>
          </cell>
          <cell r="BN54">
            <v>2812</v>
          </cell>
          <cell r="BO54">
            <v>4290818</v>
          </cell>
          <cell r="BP54">
            <v>1525.9</v>
          </cell>
        </row>
        <row r="55">
          <cell r="A55" t="str">
            <v>470</v>
          </cell>
          <cell r="B55" t="str">
            <v>Hoke Co.</v>
          </cell>
          <cell r="C55">
            <v>5924</v>
          </cell>
          <cell r="D55">
            <v>2228864</v>
          </cell>
          <cell r="E55">
            <v>376.24</v>
          </cell>
          <cell r="F55">
            <v>6012</v>
          </cell>
          <cell r="G55">
            <v>2391816</v>
          </cell>
          <cell r="H55">
            <v>397.84</v>
          </cell>
          <cell r="I55">
            <v>6370</v>
          </cell>
          <cell r="J55">
            <v>2630534</v>
          </cell>
          <cell r="K55">
            <v>412.96</v>
          </cell>
          <cell r="L55">
            <v>6243</v>
          </cell>
          <cell r="M55">
            <v>3135248</v>
          </cell>
          <cell r="N55">
            <v>502.2</v>
          </cell>
          <cell r="O55">
            <v>6299</v>
          </cell>
          <cell r="P55">
            <v>3463248</v>
          </cell>
          <cell r="Q55">
            <v>549.80999999999995</v>
          </cell>
          <cell r="R55">
            <v>6324</v>
          </cell>
          <cell r="S55">
            <v>3063277</v>
          </cell>
          <cell r="T55">
            <v>484.39</v>
          </cell>
          <cell r="U55">
            <v>6433</v>
          </cell>
          <cell r="V55">
            <v>3200288</v>
          </cell>
          <cell r="W55">
            <v>497.48</v>
          </cell>
          <cell r="X55">
            <v>6593</v>
          </cell>
          <cell r="Y55">
            <v>3200248</v>
          </cell>
          <cell r="Z55">
            <v>485.4</v>
          </cell>
          <cell r="AA55">
            <v>6977</v>
          </cell>
          <cell r="AB55">
            <v>3475000</v>
          </cell>
          <cell r="AC55">
            <v>498.07</v>
          </cell>
          <cell r="AD55">
            <v>7324</v>
          </cell>
          <cell r="AE55">
            <v>3700000</v>
          </cell>
          <cell r="AF55">
            <v>505.19</v>
          </cell>
          <cell r="AG55">
            <v>7436</v>
          </cell>
          <cell r="AH55">
            <v>3700000</v>
          </cell>
          <cell r="AI55">
            <v>497.58</v>
          </cell>
          <cell r="AJ55">
            <v>7542</v>
          </cell>
          <cell r="AK55">
            <v>4300195</v>
          </cell>
          <cell r="AL55">
            <v>570.16999999999996</v>
          </cell>
          <cell r="AM55">
            <v>7807</v>
          </cell>
          <cell r="AN55">
            <v>4080510</v>
          </cell>
          <cell r="AO55">
            <v>522.66999999999996</v>
          </cell>
          <cell r="AP55">
            <v>7991</v>
          </cell>
          <cell r="AQ55">
            <v>4024507</v>
          </cell>
          <cell r="AR55">
            <v>503.63</v>
          </cell>
          <cell r="AS55">
            <v>8326</v>
          </cell>
          <cell r="AT55">
            <v>4436613</v>
          </cell>
          <cell r="AU55">
            <v>532.86</v>
          </cell>
          <cell r="AV55">
            <v>8228</v>
          </cell>
          <cell r="AW55">
            <v>4614776</v>
          </cell>
          <cell r="AX55">
            <v>560.86</v>
          </cell>
          <cell r="AY55">
            <v>8247</v>
          </cell>
          <cell r="AZ55">
            <v>4969874</v>
          </cell>
          <cell r="BA55">
            <v>602.63</v>
          </cell>
          <cell r="BB55">
            <v>8365</v>
          </cell>
          <cell r="BC55">
            <v>4493511</v>
          </cell>
          <cell r="BD55">
            <v>537.17999999999995</v>
          </cell>
          <cell r="BE55">
            <v>8602</v>
          </cell>
          <cell r="BF55">
            <v>4812418</v>
          </cell>
          <cell r="BG55">
            <v>559.45000000000005</v>
          </cell>
          <cell r="BH55">
            <v>8552</v>
          </cell>
          <cell r="BI55">
            <v>4847979</v>
          </cell>
          <cell r="BJ55">
            <v>566.88</v>
          </cell>
          <cell r="BK55">
            <v>8407</v>
          </cell>
          <cell r="BL55">
            <v>4824884</v>
          </cell>
          <cell r="BM55">
            <v>573.91</v>
          </cell>
          <cell r="BN55">
            <v>9000</v>
          </cell>
          <cell r="BO55">
            <v>5482635</v>
          </cell>
          <cell r="BP55">
            <v>609.17999999999995</v>
          </cell>
        </row>
        <row r="56">
          <cell r="A56" t="str">
            <v>480</v>
          </cell>
          <cell r="B56" t="str">
            <v>Hyde Co.</v>
          </cell>
          <cell r="C56">
            <v>802</v>
          </cell>
          <cell r="D56">
            <v>992554</v>
          </cell>
          <cell r="E56">
            <v>1237.5999999999999</v>
          </cell>
          <cell r="F56">
            <v>783</v>
          </cell>
          <cell r="G56">
            <v>992554</v>
          </cell>
          <cell r="H56">
            <v>1267.6300000000001</v>
          </cell>
          <cell r="I56">
            <v>781</v>
          </cell>
          <cell r="J56">
            <v>1062664</v>
          </cell>
          <cell r="K56">
            <v>1360.65</v>
          </cell>
          <cell r="L56">
            <v>731</v>
          </cell>
          <cell r="M56">
            <v>1062664</v>
          </cell>
          <cell r="N56">
            <v>1453.71</v>
          </cell>
          <cell r="O56">
            <v>686</v>
          </cell>
          <cell r="P56">
            <v>1062664</v>
          </cell>
          <cell r="Q56">
            <v>1549.07</v>
          </cell>
          <cell r="R56">
            <v>684</v>
          </cell>
          <cell r="S56">
            <v>945264</v>
          </cell>
          <cell r="T56">
            <v>1381.96</v>
          </cell>
          <cell r="U56">
            <v>681</v>
          </cell>
          <cell r="V56">
            <v>1003971</v>
          </cell>
          <cell r="W56">
            <v>1474.26</v>
          </cell>
          <cell r="X56">
            <v>670</v>
          </cell>
          <cell r="Y56">
            <v>1003971</v>
          </cell>
          <cell r="Z56">
            <v>1498.46</v>
          </cell>
          <cell r="AA56">
            <v>651</v>
          </cell>
          <cell r="AB56">
            <v>1003971</v>
          </cell>
          <cell r="AC56">
            <v>1542.2</v>
          </cell>
          <cell r="AD56">
            <v>639</v>
          </cell>
          <cell r="AE56">
            <v>1051496</v>
          </cell>
          <cell r="AF56">
            <v>1645.53</v>
          </cell>
          <cell r="AG56">
            <v>650</v>
          </cell>
          <cell r="AH56">
            <v>1326333</v>
          </cell>
          <cell r="AI56">
            <v>2040.51</v>
          </cell>
          <cell r="AJ56">
            <v>641</v>
          </cell>
          <cell r="AK56">
            <v>1442848</v>
          </cell>
          <cell r="AL56">
            <v>2250.9299999999998</v>
          </cell>
          <cell r="AM56">
            <v>626</v>
          </cell>
          <cell r="AN56">
            <v>1470295</v>
          </cell>
          <cell r="AO56">
            <v>2348.71</v>
          </cell>
          <cell r="AP56">
            <v>604</v>
          </cell>
          <cell r="AQ56">
            <v>1340468</v>
          </cell>
          <cell r="AR56">
            <v>2219.3200000000002</v>
          </cell>
          <cell r="AS56">
            <v>577</v>
          </cell>
          <cell r="AT56">
            <v>1324568</v>
          </cell>
          <cell r="AU56">
            <v>2295.61</v>
          </cell>
          <cell r="AV56">
            <v>574</v>
          </cell>
          <cell r="AW56">
            <v>1247583</v>
          </cell>
          <cell r="AX56">
            <v>2173.4899999999998</v>
          </cell>
          <cell r="AY56">
            <v>566</v>
          </cell>
          <cell r="AZ56">
            <v>1247583</v>
          </cell>
          <cell r="BA56">
            <v>2204.21</v>
          </cell>
          <cell r="BB56">
            <v>594</v>
          </cell>
          <cell r="BC56">
            <v>1288286</v>
          </cell>
          <cell r="BD56">
            <v>2168.83</v>
          </cell>
          <cell r="BE56">
            <v>593</v>
          </cell>
          <cell r="BF56">
            <v>1470336</v>
          </cell>
          <cell r="BG56">
            <v>2479.4899999999998</v>
          </cell>
          <cell r="BH56">
            <v>597</v>
          </cell>
          <cell r="BI56">
            <v>1575368</v>
          </cell>
          <cell r="BJ56">
            <v>2638.81</v>
          </cell>
          <cell r="BK56">
            <v>607</v>
          </cell>
          <cell r="BL56">
            <v>1627037</v>
          </cell>
          <cell r="BM56">
            <v>2680.46</v>
          </cell>
          <cell r="BN56">
            <v>603</v>
          </cell>
          <cell r="BO56">
            <v>1669458</v>
          </cell>
          <cell r="BP56">
            <v>2768.59</v>
          </cell>
        </row>
        <row r="57">
          <cell r="A57" t="str">
            <v>490</v>
          </cell>
          <cell r="B57" t="str">
            <v>Iredell Co.</v>
          </cell>
          <cell r="C57">
            <v>18684</v>
          </cell>
          <cell r="D57">
            <v>17566494</v>
          </cell>
          <cell r="E57">
            <v>940.19</v>
          </cell>
          <cell r="F57">
            <v>19650</v>
          </cell>
          <cell r="G57">
            <v>19420512</v>
          </cell>
          <cell r="H57">
            <v>988.32</v>
          </cell>
          <cell r="I57">
            <v>20767</v>
          </cell>
          <cell r="J57">
            <v>21614301</v>
          </cell>
          <cell r="K57">
            <v>1040.8</v>
          </cell>
          <cell r="L57">
            <v>21489</v>
          </cell>
          <cell r="M57">
            <v>23512385</v>
          </cell>
          <cell r="N57">
            <v>1094.1600000000001</v>
          </cell>
          <cell r="O57">
            <v>22521</v>
          </cell>
          <cell r="P57">
            <v>25690647</v>
          </cell>
          <cell r="Q57">
            <v>1140.74</v>
          </cell>
          <cell r="R57">
            <v>23173</v>
          </cell>
          <cell r="S57">
            <v>27049367</v>
          </cell>
          <cell r="T57">
            <v>1167.28</v>
          </cell>
          <cell r="U57">
            <v>23992</v>
          </cell>
          <cell r="V57">
            <v>28610020</v>
          </cell>
          <cell r="W57">
            <v>1192.48</v>
          </cell>
          <cell r="X57">
            <v>24621</v>
          </cell>
          <cell r="Y57">
            <v>30398562</v>
          </cell>
          <cell r="Z57">
            <v>1234.6600000000001</v>
          </cell>
          <cell r="AA57">
            <v>25091</v>
          </cell>
          <cell r="AB57">
            <v>33032719</v>
          </cell>
          <cell r="AC57">
            <v>1316.52</v>
          </cell>
          <cell r="AD57">
            <v>26660</v>
          </cell>
          <cell r="AE57">
            <v>35235807</v>
          </cell>
          <cell r="AF57">
            <v>1321.67</v>
          </cell>
          <cell r="AG57">
            <v>27720</v>
          </cell>
          <cell r="AH57">
            <v>40064458</v>
          </cell>
          <cell r="AI57">
            <v>1445.33</v>
          </cell>
          <cell r="AJ57">
            <v>28433</v>
          </cell>
          <cell r="AK57">
            <v>44081088</v>
          </cell>
          <cell r="AL57">
            <v>1550.35</v>
          </cell>
          <cell r="AM57">
            <v>28451</v>
          </cell>
          <cell r="AN57">
            <v>41214432</v>
          </cell>
          <cell r="AO57">
            <v>1448.61</v>
          </cell>
          <cell r="AP57">
            <v>29120</v>
          </cell>
          <cell r="AQ57">
            <v>39519709</v>
          </cell>
          <cell r="AR57">
            <v>1357.13</v>
          </cell>
          <cell r="AS57">
            <v>29166</v>
          </cell>
          <cell r="AT57">
            <v>40887776</v>
          </cell>
          <cell r="AU57">
            <v>1401.9</v>
          </cell>
          <cell r="AV57">
            <v>29480</v>
          </cell>
          <cell r="AW57">
            <v>44087185</v>
          </cell>
          <cell r="AX57">
            <v>1495.49</v>
          </cell>
          <cell r="AY57">
            <v>29691</v>
          </cell>
          <cell r="AZ57">
            <v>44826608</v>
          </cell>
          <cell r="BA57">
            <v>1509.77</v>
          </cell>
          <cell r="BB57">
            <v>30188</v>
          </cell>
          <cell r="BC57">
            <v>46490323</v>
          </cell>
          <cell r="BD57">
            <v>1540.03</v>
          </cell>
          <cell r="BE57">
            <v>30503</v>
          </cell>
          <cell r="BF57">
            <v>48762022</v>
          </cell>
          <cell r="BG57">
            <v>1598.6</v>
          </cell>
          <cell r="BH57">
            <v>30692</v>
          </cell>
          <cell r="BI57">
            <v>50499835</v>
          </cell>
          <cell r="BJ57">
            <v>1645.37</v>
          </cell>
          <cell r="BK57">
            <v>31322</v>
          </cell>
          <cell r="BL57">
            <v>52386187</v>
          </cell>
          <cell r="BM57">
            <v>1672.5</v>
          </cell>
          <cell r="BN57">
            <v>31435</v>
          </cell>
          <cell r="BO57">
            <v>53866893</v>
          </cell>
          <cell r="BP57">
            <v>1713.6</v>
          </cell>
        </row>
        <row r="58">
          <cell r="A58" t="str">
            <v>500</v>
          </cell>
          <cell r="B58" t="str">
            <v>Jackson Co.</v>
          </cell>
          <cell r="C58">
            <v>3635</v>
          </cell>
          <cell r="D58">
            <v>2982221</v>
          </cell>
          <cell r="E58">
            <v>820.42</v>
          </cell>
          <cell r="F58">
            <v>3773</v>
          </cell>
          <cell r="G58">
            <v>3482221</v>
          </cell>
          <cell r="H58">
            <v>922.93</v>
          </cell>
          <cell r="I58">
            <v>3749</v>
          </cell>
          <cell r="J58">
            <v>4004554</v>
          </cell>
          <cell r="K58">
            <v>1068.17</v>
          </cell>
          <cell r="L58">
            <v>3722</v>
          </cell>
          <cell r="M58">
            <v>4332352</v>
          </cell>
          <cell r="N58">
            <v>1163.98</v>
          </cell>
          <cell r="O58">
            <v>3744</v>
          </cell>
          <cell r="P58">
            <v>4635617</v>
          </cell>
          <cell r="Q58">
            <v>1238.1500000000001</v>
          </cell>
          <cell r="R58">
            <v>3819</v>
          </cell>
          <cell r="S58">
            <v>5042610</v>
          </cell>
          <cell r="T58">
            <v>1320.4</v>
          </cell>
          <cell r="U58">
            <v>3845</v>
          </cell>
          <cell r="V58">
            <v>5414459</v>
          </cell>
          <cell r="W58">
            <v>1408.18</v>
          </cell>
          <cell r="X58">
            <v>3791</v>
          </cell>
          <cell r="Y58">
            <v>5842577</v>
          </cell>
          <cell r="Z58">
            <v>1541.17</v>
          </cell>
          <cell r="AA58">
            <v>3834</v>
          </cell>
          <cell r="AB58">
            <v>6069231</v>
          </cell>
          <cell r="AC58">
            <v>1583</v>
          </cell>
          <cell r="AD58">
            <v>3891</v>
          </cell>
          <cell r="AE58">
            <v>5915468</v>
          </cell>
          <cell r="AF58">
            <v>1520.3</v>
          </cell>
          <cell r="AG58">
            <v>3853</v>
          </cell>
          <cell r="AH58">
            <v>6260069</v>
          </cell>
          <cell r="AI58">
            <v>1624.73</v>
          </cell>
          <cell r="AJ58">
            <v>3939</v>
          </cell>
          <cell r="AK58">
            <v>6643872</v>
          </cell>
          <cell r="AL58">
            <v>1686.69</v>
          </cell>
          <cell r="AM58">
            <v>3816</v>
          </cell>
          <cell r="AN58">
            <v>6761482</v>
          </cell>
          <cell r="AO58">
            <v>1771.88</v>
          </cell>
          <cell r="AP58">
            <v>3844</v>
          </cell>
          <cell r="AQ58">
            <v>6779482</v>
          </cell>
          <cell r="AR58">
            <v>1763.65</v>
          </cell>
          <cell r="AS58">
            <v>3806</v>
          </cell>
          <cell r="AT58">
            <v>6779482</v>
          </cell>
          <cell r="AU58">
            <v>1781.26</v>
          </cell>
          <cell r="AV58">
            <v>3862</v>
          </cell>
          <cell r="AW58">
            <v>6779482</v>
          </cell>
          <cell r="AX58">
            <v>1755.43</v>
          </cell>
          <cell r="AY58">
            <v>3842</v>
          </cell>
          <cell r="AZ58">
            <v>6779482</v>
          </cell>
          <cell r="BA58">
            <v>1764.57</v>
          </cell>
          <cell r="BB58">
            <v>3927</v>
          </cell>
          <cell r="BC58">
            <v>6779482</v>
          </cell>
          <cell r="BD58">
            <v>1726.38</v>
          </cell>
          <cell r="BE58">
            <v>4014</v>
          </cell>
          <cell r="BF58">
            <v>6779482</v>
          </cell>
          <cell r="BG58">
            <v>1688.96</v>
          </cell>
          <cell r="BH58">
            <v>3991</v>
          </cell>
          <cell r="BI58">
            <v>6845726</v>
          </cell>
          <cell r="BJ58">
            <v>1715.29</v>
          </cell>
          <cell r="BK58">
            <v>4059</v>
          </cell>
          <cell r="BL58">
            <v>6915072</v>
          </cell>
          <cell r="BM58">
            <v>1703.64</v>
          </cell>
          <cell r="BN58">
            <v>4112</v>
          </cell>
          <cell r="BO58">
            <v>7691290</v>
          </cell>
          <cell r="BP58">
            <v>1870.45</v>
          </cell>
        </row>
        <row r="59">
          <cell r="A59" t="str">
            <v>510</v>
          </cell>
          <cell r="B59" t="str">
            <v>Johnston Co.</v>
          </cell>
          <cell r="C59">
            <v>18292</v>
          </cell>
          <cell r="D59">
            <v>14227097</v>
          </cell>
          <cell r="E59">
            <v>777.78</v>
          </cell>
          <cell r="F59">
            <v>19203</v>
          </cell>
          <cell r="G59">
            <v>18027097</v>
          </cell>
          <cell r="H59">
            <v>938.76</v>
          </cell>
          <cell r="I59">
            <v>20087</v>
          </cell>
          <cell r="J59">
            <v>20900000</v>
          </cell>
          <cell r="K59">
            <v>1040.47</v>
          </cell>
          <cell r="L59">
            <v>21411</v>
          </cell>
          <cell r="M59">
            <v>25617044</v>
          </cell>
          <cell r="N59">
            <v>1196.44</v>
          </cell>
          <cell r="O59">
            <v>22331</v>
          </cell>
          <cell r="P59">
            <v>27994653</v>
          </cell>
          <cell r="Q59">
            <v>1253.6199999999999</v>
          </cell>
          <cell r="R59">
            <v>23443</v>
          </cell>
          <cell r="S59">
            <v>30262626</v>
          </cell>
          <cell r="T59">
            <v>1290.9000000000001</v>
          </cell>
          <cell r="U59">
            <v>24766</v>
          </cell>
          <cell r="V59">
            <v>32661687</v>
          </cell>
          <cell r="W59">
            <v>1318.81</v>
          </cell>
          <cell r="X59">
            <v>26292</v>
          </cell>
          <cell r="Y59">
            <v>36054704</v>
          </cell>
          <cell r="Z59">
            <v>1371.32</v>
          </cell>
          <cell r="AA59">
            <v>27478</v>
          </cell>
          <cell r="AB59">
            <v>38654953</v>
          </cell>
          <cell r="AC59">
            <v>1406.76</v>
          </cell>
          <cell r="AD59">
            <v>28923</v>
          </cell>
          <cell r="AE59">
            <v>43128477</v>
          </cell>
          <cell r="AF59">
            <v>1491.15</v>
          </cell>
          <cell r="AG59">
            <v>30563</v>
          </cell>
          <cell r="AH59">
            <v>47584960</v>
          </cell>
          <cell r="AI59">
            <v>1556.95</v>
          </cell>
          <cell r="AJ59">
            <v>31735</v>
          </cell>
          <cell r="AK59">
            <v>53192957</v>
          </cell>
          <cell r="AL59">
            <v>1676.16</v>
          </cell>
          <cell r="AM59">
            <v>32288</v>
          </cell>
          <cell r="AN59">
            <v>49031083</v>
          </cell>
          <cell r="AO59">
            <v>1518.55</v>
          </cell>
          <cell r="AP59">
            <v>33172</v>
          </cell>
          <cell r="AQ59">
            <v>51400000</v>
          </cell>
          <cell r="AR59">
            <v>1549.5</v>
          </cell>
          <cell r="AS59">
            <v>33245</v>
          </cell>
          <cell r="AT59">
            <v>49944961</v>
          </cell>
          <cell r="AU59">
            <v>1502.33</v>
          </cell>
          <cell r="AV59">
            <v>33829</v>
          </cell>
          <cell r="AW59">
            <v>52239105</v>
          </cell>
          <cell r="AX59">
            <v>1544.21</v>
          </cell>
          <cell r="AY59">
            <v>34552</v>
          </cell>
          <cell r="AZ59">
            <v>52000000</v>
          </cell>
          <cell r="BA59">
            <v>1504.98</v>
          </cell>
          <cell r="BB59">
            <v>34856</v>
          </cell>
          <cell r="BC59">
            <v>52150000</v>
          </cell>
          <cell r="BD59">
            <v>1496.16</v>
          </cell>
          <cell r="BE59">
            <v>35592</v>
          </cell>
          <cell r="BF59">
            <v>53493000</v>
          </cell>
          <cell r="BG59">
            <v>1502.95</v>
          </cell>
          <cell r="BH59">
            <v>35929</v>
          </cell>
          <cell r="BI59">
            <v>56842825</v>
          </cell>
          <cell r="BJ59">
            <v>1582.09</v>
          </cell>
          <cell r="BK59">
            <v>36216</v>
          </cell>
          <cell r="BL59">
            <v>60104953</v>
          </cell>
          <cell r="BM59">
            <v>1659.62</v>
          </cell>
          <cell r="BN59">
            <v>37525</v>
          </cell>
          <cell r="BO59">
            <v>64008102</v>
          </cell>
          <cell r="BP59">
            <v>1705.75</v>
          </cell>
        </row>
        <row r="60">
          <cell r="A60" t="str">
            <v>520</v>
          </cell>
          <cell r="B60" t="str">
            <v>Jones Co.</v>
          </cell>
          <cell r="C60">
            <v>1535</v>
          </cell>
          <cell r="D60">
            <v>714645</v>
          </cell>
          <cell r="E60">
            <v>465.57</v>
          </cell>
          <cell r="F60">
            <v>1530</v>
          </cell>
          <cell r="G60">
            <v>743231</v>
          </cell>
          <cell r="H60">
            <v>485.77</v>
          </cell>
          <cell r="I60">
            <v>1569</v>
          </cell>
          <cell r="J60">
            <v>765528</v>
          </cell>
          <cell r="K60">
            <v>487.91</v>
          </cell>
          <cell r="L60">
            <v>1520</v>
          </cell>
          <cell r="M60">
            <v>788494</v>
          </cell>
          <cell r="N60">
            <v>518.75</v>
          </cell>
          <cell r="O60">
            <v>1455</v>
          </cell>
          <cell r="P60">
            <v>804264</v>
          </cell>
          <cell r="Q60">
            <v>552.76</v>
          </cell>
          <cell r="R60">
            <v>1467</v>
          </cell>
          <cell r="S60">
            <v>820349</v>
          </cell>
          <cell r="T60">
            <v>559.20000000000005</v>
          </cell>
          <cell r="U60">
            <v>1437</v>
          </cell>
          <cell r="V60">
            <v>836756</v>
          </cell>
          <cell r="W60">
            <v>582.29</v>
          </cell>
          <cell r="X60">
            <v>1386</v>
          </cell>
          <cell r="Y60">
            <v>878594</v>
          </cell>
          <cell r="Z60">
            <v>633.91</v>
          </cell>
          <cell r="AA60">
            <v>1373</v>
          </cell>
          <cell r="AB60">
            <v>931310</v>
          </cell>
          <cell r="AC60">
            <v>678.3</v>
          </cell>
          <cell r="AD60">
            <v>1346</v>
          </cell>
          <cell r="AE60">
            <v>1022388</v>
          </cell>
          <cell r="AF60">
            <v>759.58</v>
          </cell>
          <cell r="AG60">
            <v>1285</v>
          </cell>
          <cell r="AH60">
            <v>1104180</v>
          </cell>
          <cell r="AI60">
            <v>859.28</v>
          </cell>
          <cell r="AJ60">
            <v>1247</v>
          </cell>
          <cell r="AK60">
            <v>1304598</v>
          </cell>
          <cell r="AL60">
            <v>1046.19</v>
          </cell>
          <cell r="AM60">
            <v>1200</v>
          </cell>
          <cell r="AN60">
            <v>1217430</v>
          </cell>
          <cell r="AO60">
            <v>1014.53</v>
          </cell>
          <cell r="AP60">
            <v>1177</v>
          </cell>
          <cell r="AQ60">
            <v>1378000</v>
          </cell>
          <cell r="AR60">
            <v>1170.77</v>
          </cell>
          <cell r="AS60">
            <v>1162</v>
          </cell>
          <cell r="AT60">
            <v>1224901</v>
          </cell>
          <cell r="AU60">
            <v>1054.1300000000001</v>
          </cell>
          <cell r="AV60">
            <v>1128</v>
          </cell>
          <cell r="AW60">
            <v>1344901</v>
          </cell>
          <cell r="AX60">
            <v>1192.29</v>
          </cell>
          <cell r="AY60">
            <v>1169</v>
          </cell>
          <cell r="AZ60">
            <v>1465901</v>
          </cell>
          <cell r="BA60">
            <v>1253.98</v>
          </cell>
          <cell r="BB60">
            <v>1115</v>
          </cell>
          <cell r="BC60">
            <v>1784072</v>
          </cell>
          <cell r="BD60">
            <v>1600.06</v>
          </cell>
          <cell r="BE60">
            <v>1144</v>
          </cell>
          <cell r="BF60">
            <v>1779293</v>
          </cell>
          <cell r="BG60">
            <v>1555.33</v>
          </cell>
          <cell r="BH60">
            <v>1100</v>
          </cell>
          <cell r="BI60">
            <v>1801988</v>
          </cell>
          <cell r="BJ60">
            <v>1638.17</v>
          </cell>
          <cell r="BK60">
            <v>1117</v>
          </cell>
          <cell r="BL60">
            <v>1861848</v>
          </cell>
          <cell r="BM60">
            <v>1666.83</v>
          </cell>
          <cell r="BN60">
            <v>1086</v>
          </cell>
          <cell r="BO60">
            <v>1940055</v>
          </cell>
          <cell r="BP60">
            <v>1786.42</v>
          </cell>
        </row>
        <row r="61">
          <cell r="A61" t="str">
            <v>530</v>
          </cell>
          <cell r="B61" t="str">
            <v>Lee Co.</v>
          </cell>
          <cell r="C61">
            <v>8765</v>
          </cell>
          <cell r="D61">
            <v>7145000</v>
          </cell>
          <cell r="E61">
            <v>815.17</v>
          </cell>
          <cell r="F61">
            <v>8673</v>
          </cell>
          <cell r="G61">
            <v>8224840</v>
          </cell>
          <cell r="H61">
            <v>948.33</v>
          </cell>
          <cell r="I61">
            <v>8867</v>
          </cell>
          <cell r="J61">
            <v>8343108</v>
          </cell>
          <cell r="K61">
            <v>940.92</v>
          </cell>
          <cell r="L61">
            <v>8845</v>
          </cell>
          <cell r="M61">
            <v>8925874</v>
          </cell>
          <cell r="N61">
            <v>1009.14</v>
          </cell>
          <cell r="O61">
            <v>8958</v>
          </cell>
          <cell r="P61">
            <v>9066263</v>
          </cell>
          <cell r="Q61">
            <v>1012.09</v>
          </cell>
          <cell r="R61">
            <v>9083</v>
          </cell>
          <cell r="S61">
            <v>8705974</v>
          </cell>
          <cell r="T61">
            <v>958.49</v>
          </cell>
          <cell r="U61">
            <v>9083</v>
          </cell>
          <cell r="V61">
            <v>9127384</v>
          </cell>
          <cell r="W61">
            <v>1004.89</v>
          </cell>
          <cell r="X61">
            <v>9196</v>
          </cell>
          <cell r="Y61">
            <v>9871984</v>
          </cell>
          <cell r="Z61">
            <v>1073.51</v>
          </cell>
          <cell r="AA61">
            <v>9341</v>
          </cell>
          <cell r="AB61">
            <v>12171984</v>
          </cell>
          <cell r="AC61">
            <v>1303.07</v>
          </cell>
          <cell r="AD61">
            <v>9391</v>
          </cell>
          <cell r="AE61">
            <v>12666167</v>
          </cell>
          <cell r="AF61">
            <v>1348.76</v>
          </cell>
          <cell r="AG61">
            <v>9511</v>
          </cell>
          <cell r="AH61">
            <v>13502134</v>
          </cell>
          <cell r="AI61">
            <v>1419.63</v>
          </cell>
          <cell r="AJ61">
            <v>9750</v>
          </cell>
          <cell r="AK61">
            <v>15602134</v>
          </cell>
          <cell r="AL61">
            <v>1600.22</v>
          </cell>
          <cell r="AM61">
            <v>9735</v>
          </cell>
          <cell r="AN61">
            <v>14978050</v>
          </cell>
          <cell r="AO61">
            <v>1538.58</v>
          </cell>
          <cell r="AP61">
            <v>9759</v>
          </cell>
          <cell r="AQ61">
            <v>15178050</v>
          </cell>
          <cell r="AR61">
            <v>1555.29</v>
          </cell>
          <cell r="AS61">
            <v>9786</v>
          </cell>
          <cell r="AT61">
            <v>15838050</v>
          </cell>
          <cell r="AU61">
            <v>1618.44</v>
          </cell>
          <cell r="AV61">
            <v>9857</v>
          </cell>
          <cell r="AW61">
            <v>15838050</v>
          </cell>
          <cell r="AX61">
            <v>1606.78</v>
          </cell>
          <cell r="AY61">
            <v>9918</v>
          </cell>
          <cell r="AZ61">
            <v>15338050</v>
          </cell>
          <cell r="BA61">
            <v>1546.49</v>
          </cell>
          <cell r="BB61">
            <v>10178</v>
          </cell>
          <cell r="BC61">
            <v>15380050</v>
          </cell>
          <cell r="BD61">
            <v>1511.11</v>
          </cell>
          <cell r="BE61">
            <v>10153</v>
          </cell>
          <cell r="BF61">
            <v>16354278</v>
          </cell>
          <cell r="BG61">
            <v>1610.78</v>
          </cell>
          <cell r="BH61">
            <v>10067</v>
          </cell>
          <cell r="BI61">
            <v>16904278</v>
          </cell>
          <cell r="BJ61">
            <v>1679.18</v>
          </cell>
          <cell r="BK61">
            <v>10032</v>
          </cell>
          <cell r="BL61">
            <v>17512278</v>
          </cell>
          <cell r="BM61">
            <v>1745.64</v>
          </cell>
          <cell r="BN61">
            <v>9945</v>
          </cell>
          <cell r="BO61">
            <v>17862278</v>
          </cell>
          <cell r="BP61">
            <v>1796.11</v>
          </cell>
        </row>
        <row r="62">
          <cell r="A62" t="str">
            <v>540</v>
          </cell>
          <cell r="B62" t="str">
            <v>Lenoir Co.</v>
          </cell>
          <cell r="C62">
            <v>10402</v>
          </cell>
          <cell r="D62">
            <v>7829430</v>
          </cell>
          <cell r="E62">
            <v>752.69</v>
          </cell>
          <cell r="F62">
            <v>10486</v>
          </cell>
          <cell r="G62">
            <v>8220900</v>
          </cell>
          <cell r="H62">
            <v>783.99</v>
          </cell>
          <cell r="I62">
            <v>10576</v>
          </cell>
          <cell r="J62">
            <v>8606108</v>
          </cell>
          <cell r="K62">
            <v>813.74</v>
          </cell>
          <cell r="L62">
            <v>10458</v>
          </cell>
          <cell r="M62">
            <v>8778230</v>
          </cell>
          <cell r="N62">
            <v>839.38</v>
          </cell>
          <cell r="O62">
            <v>10344</v>
          </cell>
          <cell r="P62">
            <v>8774655</v>
          </cell>
          <cell r="Q62">
            <v>848.28</v>
          </cell>
          <cell r="R62">
            <v>10347</v>
          </cell>
          <cell r="S62">
            <v>8774655</v>
          </cell>
          <cell r="T62">
            <v>848.04</v>
          </cell>
          <cell r="U62">
            <v>10256</v>
          </cell>
          <cell r="V62">
            <v>8862415</v>
          </cell>
          <cell r="W62">
            <v>864.12</v>
          </cell>
          <cell r="X62">
            <v>10343</v>
          </cell>
          <cell r="Y62">
            <v>8951039</v>
          </cell>
          <cell r="Z62">
            <v>865.42</v>
          </cell>
          <cell r="AA62">
            <v>10294</v>
          </cell>
          <cell r="AB62">
            <v>9040549</v>
          </cell>
          <cell r="AC62">
            <v>878.23</v>
          </cell>
          <cell r="AD62">
            <v>10367</v>
          </cell>
          <cell r="AE62">
            <v>9130955</v>
          </cell>
          <cell r="AF62">
            <v>880.77</v>
          </cell>
          <cell r="AG62">
            <v>10165</v>
          </cell>
          <cell r="AH62">
            <v>9222265</v>
          </cell>
          <cell r="AI62">
            <v>907.26</v>
          </cell>
          <cell r="AJ62">
            <v>10100</v>
          </cell>
          <cell r="AK62">
            <v>9500000</v>
          </cell>
          <cell r="AL62">
            <v>940.59</v>
          </cell>
          <cell r="AM62">
            <v>9822</v>
          </cell>
          <cell r="AN62">
            <v>9800000</v>
          </cell>
          <cell r="AO62">
            <v>997.76</v>
          </cell>
          <cell r="AP62">
            <v>9747</v>
          </cell>
          <cell r="AQ62">
            <v>9900000</v>
          </cell>
          <cell r="AR62">
            <v>1015.7</v>
          </cell>
          <cell r="AS62">
            <v>9730</v>
          </cell>
          <cell r="AT62">
            <v>9900000</v>
          </cell>
          <cell r="AU62">
            <v>1017.47</v>
          </cell>
          <cell r="AV62">
            <v>9618</v>
          </cell>
          <cell r="AW62">
            <v>9900000</v>
          </cell>
          <cell r="AX62">
            <v>1029.32</v>
          </cell>
          <cell r="AY62">
            <v>9611</v>
          </cell>
          <cell r="AZ62">
            <v>9900000</v>
          </cell>
          <cell r="BA62">
            <v>1030.07</v>
          </cell>
          <cell r="BB62">
            <v>9498</v>
          </cell>
          <cell r="BC62">
            <v>9900000</v>
          </cell>
          <cell r="BD62">
            <v>1042.32</v>
          </cell>
          <cell r="BE62">
            <v>9456</v>
          </cell>
          <cell r="BF62">
            <v>9900000</v>
          </cell>
          <cell r="BG62">
            <v>1046.95</v>
          </cell>
          <cell r="BH62">
            <v>9179</v>
          </cell>
          <cell r="BI62">
            <v>10100000</v>
          </cell>
          <cell r="BJ62">
            <v>1100.3399999999999</v>
          </cell>
          <cell r="BK62">
            <v>8949</v>
          </cell>
          <cell r="BL62">
            <v>10000000</v>
          </cell>
          <cell r="BM62">
            <v>1117.44</v>
          </cell>
          <cell r="BN62">
            <v>8845</v>
          </cell>
          <cell r="BO62">
            <v>10000000</v>
          </cell>
          <cell r="BP62">
            <v>1130.58</v>
          </cell>
        </row>
        <row r="63">
          <cell r="A63" t="str">
            <v>550</v>
          </cell>
          <cell r="B63" t="str">
            <v>Lincoln Co.</v>
          </cell>
          <cell r="C63">
            <v>9897</v>
          </cell>
          <cell r="D63">
            <v>6574027</v>
          </cell>
          <cell r="E63">
            <v>664.24</v>
          </cell>
          <cell r="F63">
            <v>10298</v>
          </cell>
          <cell r="G63">
            <v>7060186</v>
          </cell>
          <cell r="H63">
            <v>685.59</v>
          </cell>
          <cell r="I63">
            <v>10622</v>
          </cell>
          <cell r="J63">
            <v>7937591</v>
          </cell>
          <cell r="K63">
            <v>747.28</v>
          </cell>
          <cell r="L63">
            <v>11032</v>
          </cell>
          <cell r="M63">
            <v>9163421</v>
          </cell>
          <cell r="N63">
            <v>830.62</v>
          </cell>
          <cell r="O63">
            <v>11391</v>
          </cell>
          <cell r="P63">
            <v>9801011</v>
          </cell>
          <cell r="Q63">
            <v>860.42</v>
          </cell>
          <cell r="R63">
            <v>11459</v>
          </cell>
          <cell r="S63">
            <v>10641011</v>
          </cell>
          <cell r="T63">
            <v>928.62</v>
          </cell>
          <cell r="U63">
            <v>11590</v>
          </cell>
          <cell r="V63">
            <v>11657011</v>
          </cell>
          <cell r="W63">
            <v>1005.78</v>
          </cell>
          <cell r="X63">
            <v>11994</v>
          </cell>
          <cell r="Y63">
            <v>12436011</v>
          </cell>
          <cell r="Z63">
            <v>1036.8499999999999</v>
          </cell>
          <cell r="AA63">
            <v>12260</v>
          </cell>
          <cell r="AB63">
            <v>13212011</v>
          </cell>
          <cell r="AC63">
            <v>1077.6500000000001</v>
          </cell>
          <cell r="AD63">
            <v>12928</v>
          </cell>
          <cell r="AE63">
            <v>14298011</v>
          </cell>
          <cell r="AF63">
            <v>1105.97</v>
          </cell>
          <cell r="AG63">
            <v>12996</v>
          </cell>
          <cell r="AH63">
            <v>15533611</v>
          </cell>
          <cell r="AI63">
            <v>1195.26</v>
          </cell>
          <cell r="AJ63">
            <v>13364</v>
          </cell>
          <cell r="AK63">
            <v>16189629</v>
          </cell>
          <cell r="AL63">
            <v>1211.44</v>
          </cell>
          <cell r="AM63">
            <v>13115</v>
          </cell>
          <cell r="AN63">
            <v>17044729</v>
          </cell>
          <cell r="AO63">
            <v>1299.6400000000001</v>
          </cell>
          <cell r="AP63">
            <v>13184</v>
          </cell>
          <cell r="AQ63">
            <v>17172729</v>
          </cell>
          <cell r="AR63">
            <v>1302.54</v>
          </cell>
          <cell r="AS63">
            <v>13194</v>
          </cell>
          <cell r="AT63">
            <v>16036429</v>
          </cell>
          <cell r="AU63">
            <v>1215.43</v>
          </cell>
          <cell r="AV63">
            <v>13305</v>
          </cell>
          <cell r="AW63">
            <v>16175429</v>
          </cell>
          <cell r="AX63">
            <v>1215.74</v>
          </cell>
          <cell r="AY63">
            <v>13406</v>
          </cell>
          <cell r="AZ63">
            <v>16036429</v>
          </cell>
          <cell r="BA63">
            <v>1196.21</v>
          </cell>
          <cell r="BB63">
            <v>13393</v>
          </cell>
          <cell r="BC63">
            <v>16156982</v>
          </cell>
          <cell r="BD63">
            <v>1206.3800000000001</v>
          </cell>
          <cell r="BE63">
            <v>13670</v>
          </cell>
          <cell r="BF63">
            <v>17009606</v>
          </cell>
          <cell r="BG63">
            <v>1244.3</v>
          </cell>
          <cell r="BH63">
            <v>13628</v>
          </cell>
          <cell r="BI63">
            <v>17818484</v>
          </cell>
          <cell r="BJ63">
            <v>1307.49</v>
          </cell>
          <cell r="BK63">
            <v>13548</v>
          </cell>
          <cell r="BL63">
            <v>18270288</v>
          </cell>
          <cell r="BM63">
            <v>1348.56</v>
          </cell>
          <cell r="BN63">
            <v>13914</v>
          </cell>
          <cell r="BO63">
            <v>18230961</v>
          </cell>
          <cell r="BP63">
            <v>1310.26</v>
          </cell>
        </row>
        <row r="64">
          <cell r="A64" t="str">
            <v>560</v>
          </cell>
          <cell r="B64" t="str">
            <v>Macon Co.</v>
          </cell>
          <cell r="C64">
            <v>4085</v>
          </cell>
          <cell r="D64">
            <v>3268346</v>
          </cell>
          <cell r="E64">
            <v>800.08</v>
          </cell>
          <cell r="F64">
            <v>4125</v>
          </cell>
          <cell r="G64">
            <v>3650763</v>
          </cell>
          <cell r="H64">
            <v>885.03</v>
          </cell>
          <cell r="I64">
            <v>4004</v>
          </cell>
          <cell r="J64">
            <v>4013035</v>
          </cell>
          <cell r="K64">
            <v>1002.26</v>
          </cell>
          <cell r="L64">
            <v>4182</v>
          </cell>
          <cell r="M64">
            <v>4153000</v>
          </cell>
          <cell r="N64">
            <v>993.07</v>
          </cell>
          <cell r="O64">
            <v>4022</v>
          </cell>
          <cell r="P64">
            <v>4503535</v>
          </cell>
          <cell r="Q64">
            <v>1119.73</v>
          </cell>
          <cell r="R64">
            <v>4136</v>
          </cell>
          <cell r="S64">
            <v>4504267</v>
          </cell>
          <cell r="T64">
            <v>1089.04</v>
          </cell>
          <cell r="U64">
            <v>4153</v>
          </cell>
          <cell r="V64">
            <v>5140372</v>
          </cell>
          <cell r="W64">
            <v>1237.75</v>
          </cell>
          <cell r="X64">
            <v>4162</v>
          </cell>
          <cell r="Y64">
            <v>5788280</v>
          </cell>
          <cell r="Z64">
            <v>1390.74</v>
          </cell>
          <cell r="AA64">
            <v>4195</v>
          </cell>
          <cell r="AB64">
            <v>6405243</v>
          </cell>
          <cell r="AC64">
            <v>1526.88</v>
          </cell>
          <cell r="AD64">
            <v>4387</v>
          </cell>
          <cell r="AE64">
            <v>6265069</v>
          </cell>
          <cell r="AF64">
            <v>1428.1</v>
          </cell>
          <cell r="AG64">
            <v>4354</v>
          </cell>
          <cell r="AH64">
            <v>6524600</v>
          </cell>
          <cell r="AI64">
            <v>1498.53</v>
          </cell>
          <cell r="AJ64">
            <v>4434</v>
          </cell>
          <cell r="AK64">
            <v>7150524</v>
          </cell>
          <cell r="AL64">
            <v>1612.66</v>
          </cell>
          <cell r="AM64">
            <v>4386</v>
          </cell>
          <cell r="AN64">
            <v>7592642</v>
          </cell>
          <cell r="AO64">
            <v>1731.11</v>
          </cell>
          <cell r="AP64">
            <v>4382</v>
          </cell>
          <cell r="AQ64">
            <v>7394110</v>
          </cell>
          <cell r="AR64">
            <v>1687.38</v>
          </cell>
          <cell r="AS64">
            <v>4367</v>
          </cell>
          <cell r="AT64">
            <v>7430584</v>
          </cell>
          <cell r="AU64">
            <v>1701.53</v>
          </cell>
          <cell r="AV64">
            <v>4417</v>
          </cell>
          <cell r="AW64">
            <v>7593589</v>
          </cell>
          <cell r="AX64">
            <v>1719.17</v>
          </cell>
          <cell r="AY64">
            <v>4402</v>
          </cell>
          <cell r="AZ64">
            <v>8020880</v>
          </cell>
          <cell r="BA64">
            <v>1822.1</v>
          </cell>
          <cell r="BB64">
            <v>4354</v>
          </cell>
          <cell r="BC64">
            <v>8020813</v>
          </cell>
          <cell r="BD64">
            <v>1842.17</v>
          </cell>
          <cell r="BE64">
            <v>4442</v>
          </cell>
          <cell r="BF64">
            <v>8004916</v>
          </cell>
          <cell r="BG64">
            <v>1802.1</v>
          </cell>
          <cell r="BH64">
            <v>4387</v>
          </cell>
          <cell r="BI64">
            <v>7650371</v>
          </cell>
          <cell r="BJ64">
            <v>1743.87</v>
          </cell>
          <cell r="BK64">
            <v>4398</v>
          </cell>
          <cell r="BL64">
            <v>7852313</v>
          </cell>
          <cell r="BM64">
            <v>1785.43</v>
          </cell>
          <cell r="BN64">
            <v>4455</v>
          </cell>
          <cell r="BO64">
            <v>8455714</v>
          </cell>
          <cell r="BP64">
            <v>1898.03</v>
          </cell>
        </row>
        <row r="65">
          <cell r="A65" t="str">
            <v>570</v>
          </cell>
          <cell r="B65" t="str">
            <v>Madison Co.</v>
          </cell>
          <cell r="C65">
            <v>2568</v>
          </cell>
          <cell r="D65">
            <v>1476585</v>
          </cell>
          <cell r="E65">
            <v>574.99</v>
          </cell>
          <cell r="F65">
            <v>2564</v>
          </cell>
          <cell r="G65">
            <v>1485585</v>
          </cell>
          <cell r="H65">
            <v>579.4</v>
          </cell>
          <cell r="I65">
            <v>2651</v>
          </cell>
          <cell r="J65">
            <v>1550000</v>
          </cell>
          <cell r="K65">
            <v>584.69000000000005</v>
          </cell>
          <cell r="L65">
            <v>2553</v>
          </cell>
          <cell r="M65">
            <v>1687500</v>
          </cell>
          <cell r="N65">
            <v>660.99</v>
          </cell>
          <cell r="O65">
            <v>2542</v>
          </cell>
          <cell r="P65">
            <v>1687500</v>
          </cell>
          <cell r="Q65">
            <v>663.85</v>
          </cell>
          <cell r="R65">
            <v>2552</v>
          </cell>
          <cell r="S65">
            <v>1771875</v>
          </cell>
          <cell r="T65">
            <v>694.31</v>
          </cell>
          <cell r="U65">
            <v>2594</v>
          </cell>
          <cell r="V65">
            <v>1860469</v>
          </cell>
          <cell r="W65">
            <v>717.22</v>
          </cell>
          <cell r="X65">
            <v>2600</v>
          </cell>
          <cell r="Y65">
            <v>1870000</v>
          </cell>
          <cell r="Z65">
            <v>719.23</v>
          </cell>
          <cell r="AA65">
            <v>2659</v>
          </cell>
          <cell r="AB65">
            <v>1907400</v>
          </cell>
          <cell r="AC65">
            <v>717.34</v>
          </cell>
          <cell r="AD65">
            <v>2636</v>
          </cell>
          <cell r="AE65">
            <v>2077770</v>
          </cell>
          <cell r="AF65">
            <v>788.23</v>
          </cell>
          <cell r="AG65">
            <v>2641</v>
          </cell>
          <cell r="AH65">
            <v>2284444</v>
          </cell>
          <cell r="AI65">
            <v>864.99</v>
          </cell>
          <cell r="AJ65">
            <v>2642</v>
          </cell>
          <cell r="AK65">
            <v>2436000</v>
          </cell>
          <cell r="AL65">
            <v>922.03</v>
          </cell>
          <cell r="AM65">
            <v>2627</v>
          </cell>
          <cell r="AN65">
            <v>2522064</v>
          </cell>
          <cell r="AO65">
            <v>960.05</v>
          </cell>
          <cell r="AP65">
            <v>2619</v>
          </cell>
          <cell r="AQ65">
            <v>2387247</v>
          </cell>
          <cell r="AR65">
            <v>911.51</v>
          </cell>
          <cell r="AS65">
            <v>2581</v>
          </cell>
          <cell r="AT65">
            <v>2129500</v>
          </cell>
          <cell r="AU65">
            <v>825.07</v>
          </cell>
          <cell r="AV65">
            <v>2548</v>
          </cell>
          <cell r="AW65">
            <v>2227042</v>
          </cell>
          <cell r="AX65">
            <v>874.04</v>
          </cell>
          <cell r="AY65">
            <v>2602</v>
          </cell>
          <cell r="AZ65">
            <v>2314410</v>
          </cell>
          <cell r="BA65">
            <v>889.47</v>
          </cell>
          <cell r="BB65">
            <v>2512</v>
          </cell>
          <cell r="BC65">
            <v>2418634</v>
          </cell>
          <cell r="BD65">
            <v>962.83</v>
          </cell>
          <cell r="BE65">
            <v>2485</v>
          </cell>
          <cell r="BF65">
            <v>2404660</v>
          </cell>
          <cell r="BG65">
            <v>967.67</v>
          </cell>
          <cell r="BH65">
            <v>2424</v>
          </cell>
          <cell r="BI65">
            <v>2567740</v>
          </cell>
          <cell r="BJ65">
            <v>1059.3</v>
          </cell>
          <cell r="BK65">
            <v>2338</v>
          </cell>
          <cell r="BL65">
            <v>2631120</v>
          </cell>
          <cell r="BM65">
            <v>1125.3699999999999</v>
          </cell>
          <cell r="BN65">
            <v>2292</v>
          </cell>
          <cell r="BO65">
            <v>2631120</v>
          </cell>
          <cell r="BP65">
            <v>1147.96</v>
          </cell>
        </row>
        <row r="66">
          <cell r="A66" t="str">
            <v>580</v>
          </cell>
          <cell r="B66" t="str">
            <v>Martin Co.</v>
          </cell>
          <cell r="C66">
            <v>5029</v>
          </cell>
          <cell r="D66">
            <v>4532767</v>
          </cell>
          <cell r="E66">
            <v>901.33</v>
          </cell>
          <cell r="F66">
            <v>5016</v>
          </cell>
          <cell r="G66">
            <v>4696147</v>
          </cell>
          <cell r="H66">
            <v>936.23</v>
          </cell>
          <cell r="I66">
            <v>4991</v>
          </cell>
          <cell r="J66">
            <v>4793921</v>
          </cell>
          <cell r="K66">
            <v>960.51</v>
          </cell>
          <cell r="L66">
            <v>4916</v>
          </cell>
          <cell r="M66">
            <v>4940147</v>
          </cell>
          <cell r="N66">
            <v>1004.91</v>
          </cell>
          <cell r="O66">
            <v>4767</v>
          </cell>
          <cell r="P66">
            <v>4867217</v>
          </cell>
          <cell r="Q66">
            <v>1021.02</v>
          </cell>
          <cell r="R66">
            <v>4635</v>
          </cell>
          <cell r="S66">
            <v>4865409</v>
          </cell>
          <cell r="T66">
            <v>1049.71</v>
          </cell>
          <cell r="U66">
            <v>4544</v>
          </cell>
          <cell r="V66">
            <v>5061343</v>
          </cell>
          <cell r="W66">
            <v>1113.8499999999999</v>
          </cell>
          <cell r="X66">
            <v>4480</v>
          </cell>
          <cell r="Y66">
            <v>5182936</v>
          </cell>
          <cell r="Z66">
            <v>1156.9100000000001</v>
          </cell>
          <cell r="AA66">
            <v>4443</v>
          </cell>
          <cell r="AB66">
            <v>5214203</v>
          </cell>
          <cell r="AC66">
            <v>1173.58</v>
          </cell>
          <cell r="AD66">
            <v>4325</v>
          </cell>
          <cell r="AE66">
            <v>5214203</v>
          </cell>
          <cell r="AF66">
            <v>1205.5999999999999</v>
          </cell>
          <cell r="AG66">
            <v>4178</v>
          </cell>
          <cell r="AH66">
            <v>5474913</v>
          </cell>
          <cell r="AI66">
            <v>1310.4100000000001</v>
          </cell>
          <cell r="AJ66">
            <v>4071</v>
          </cell>
          <cell r="AK66">
            <v>5582223</v>
          </cell>
          <cell r="AL66">
            <v>1371.22</v>
          </cell>
          <cell r="AM66">
            <v>3906</v>
          </cell>
          <cell r="AN66">
            <v>5526401</v>
          </cell>
          <cell r="AO66">
            <v>1414.85</v>
          </cell>
          <cell r="AP66">
            <v>3911</v>
          </cell>
          <cell r="AQ66">
            <v>5526401</v>
          </cell>
          <cell r="AR66">
            <v>1413.04</v>
          </cell>
          <cell r="AS66">
            <v>3789</v>
          </cell>
          <cell r="AT66">
            <v>5662044</v>
          </cell>
          <cell r="AU66">
            <v>1494.34</v>
          </cell>
          <cell r="AV66">
            <v>3721</v>
          </cell>
          <cell r="AW66">
            <v>5662044</v>
          </cell>
          <cell r="AX66">
            <v>1521.65</v>
          </cell>
          <cell r="AY66">
            <v>3807</v>
          </cell>
          <cell r="AZ66">
            <v>5380044</v>
          </cell>
          <cell r="BA66">
            <v>1413.2</v>
          </cell>
          <cell r="BB66">
            <v>3767</v>
          </cell>
          <cell r="BC66">
            <v>5305028</v>
          </cell>
          <cell r="BD66">
            <v>1408.29</v>
          </cell>
          <cell r="BE66">
            <v>3732</v>
          </cell>
          <cell r="BF66">
            <v>5554000</v>
          </cell>
          <cell r="BG66">
            <v>1488.21</v>
          </cell>
          <cell r="BH66">
            <v>3714</v>
          </cell>
          <cell r="BI66">
            <v>5654000</v>
          </cell>
          <cell r="BJ66">
            <v>1522.35</v>
          </cell>
          <cell r="BK66">
            <v>3644</v>
          </cell>
          <cell r="BL66">
            <v>5790158</v>
          </cell>
          <cell r="BM66">
            <v>1588.96</v>
          </cell>
          <cell r="BN66">
            <v>3521</v>
          </cell>
          <cell r="BO66">
            <v>5950207</v>
          </cell>
          <cell r="BP66">
            <v>1689.92</v>
          </cell>
        </row>
        <row r="67">
          <cell r="A67" t="str">
            <v>590</v>
          </cell>
          <cell r="B67" t="str">
            <v>McDowell Co.</v>
          </cell>
          <cell r="C67">
            <v>6204</v>
          </cell>
          <cell r="D67">
            <v>4301288</v>
          </cell>
          <cell r="E67">
            <v>693.31</v>
          </cell>
          <cell r="F67">
            <v>6395</v>
          </cell>
          <cell r="G67">
            <v>4506491</v>
          </cell>
          <cell r="H67">
            <v>704.69</v>
          </cell>
          <cell r="I67">
            <v>6500</v>
          </cell>
          <cell r="J67">
            <v>4844880</v>
          </cell>
          <cell r="K67">
            <v>745.37</v>
          </cell>
          <cell r="L67">
            <v>6465</v>
          </cell>
          <cell r="M67">
            <v>5184020</v>
          </cell>
          <cell r="N67">
            <v>801.86</v>
          </cell>
          <cell r="O67">
            <v>6472</v>
          </cell>
          <cell r="P67">
            <v>5325025</v>
          </cell>
          <cell r="Q67">
            <v>822.78</v>
          </cell>
          <cell r="R67">
            <v>6474</v>
          </cell>
          <cell r="S67">
            <v>5354457</v>
          </cell>
          <cell r="T67">
            <v>827.07</v>
          </cell>
          <cell r="U67">
            <v>6582</v>
          </cell>
          <cell r="V67">
            <v>5649500</v>
          </cell>
          <cell r="W67">
            <v>858.33</v>
          </cell>
          <cell r="X67">
            <v>6542</v>
          </cell>
          <cell r="Y67">
            <v>5847233</v>
          </cell>
          <cell r="Z67">
            <v>893.8</v>
          </cell>
          <cell r="AA67">
            <v>6556</v>
          </cell>
          <cell r="AB67">
            <v>6123985</v>
          </cell>
          <cell r="AC67">
            <v>934.1</v>
          </cell>
          <cell r="AD67">
            <v>6493</v>
          </cell>
          <cell r="AE67">
            <v>6444600</v>
          </cell>
          <cell r="AF67">
            <v>992.55</v>
          </cell>
          <cell r="AG67">
            <v>6497</v>
          </cell>
          <cell r="AH67">
            <v>6756830</v>
          </cell>
          <cell r="AI67">
            <v>1039.99</v>
          </cell>
          <cell r="AJ67">
            <v>6619</v>
          </cell>
          <cell r="AK67">
            <v>7009509</v>
          </cell>
          <cell r="AL67">
            <v>1059</v>
          </cell>
          <cell r="AM67">
            <v>6451</v>
          </cell>
          <cell r="AN67">
            <v>7004417</v>
          </cell>
          <cell r="AO67">
            <v>1085.79</v>
          </cell>
          <cell r="AP67">
            <v>6382</v>
          </cell>
          <cell r="AQ67">
            <v>7003268</v>
          </cell>
          <cell r="AR67">
            <v>1097.3499999999999</v>
          </cell>
          <cell r="AS67">
            <v>6403</v>
          </cell>
          <cell r="AT67">
            <v>7177048</v>
          </cell>
          <cell r="AU67">
            <v>1120.8900000000001</v>
          </cell>
          <cell r="AV67">
            <v>6455</v>
          </cell>
          <cell r="AW67">
            <v>7286904</v>
          </cell>
          <cell r="AX67">
            <v>1128.8800000000001</v>
          </cell>
          <cell r="AY67">
            <v>6430</v>
          </cell>
          <cell r="AZ67">
            <v>7634458</v>
          </cell>
          <cell r="BA67">
            <v>1187.32</v>
          </cell>
          <cell r="BB67">
            <v>6403</v>
          </cell>
          <cell r="BC67">
            <v>7844500</v>
          </cell>
          <cell r="BD67">
            <v>1225.1300000000001</v>
          </cell>
          <cell r="BE67">
            <v>6347</v>
          </cell>
          <cell r="BF67">
            <v>7990204</v>
          </cell>
          <cell r="BG67">
            <v>1258.8900000000001</v>
          </cell>
          <cell r="BH67">
            <v>6259</v>
          </cell>
          <cell r="BI67">
            <v>8672532</v>
          </cell>
          <cell r="BJ67">
            <v>1385.61</v>
          </cell>
          <cell r="BK67">
            <v>6189</v>
          </cell>
          <cell r="BL67">
            <v>8915303</v>
          </cell>
          <cell r="BM67">
            <v>1440.51</v>
          </cell>
          <cell r="BN67">
            <v>6092</v>
          </cell>
          <cell r="BO67">
            <v>8864738</v>
          </cell>
          <cell r="BP67">
            <v>1455.14</v>
          </cell>
        </row>
        <row r="68">
          <cell r="A68" t="str">
            <v>600</v>
          </cell>
          <cell r="B68" t="str">
            <v>Mecklenburg Co.</v>
          </cell>
          <cell r="C68">
            <v>96185</v>
          </cell>
          <cell r="D68">
            <v>164939000</v>
          </cell>
          <cell r="E68">
            <v>1714.81</v>
          </cell>
          <cell r="F68">
            <v>98903</v>
          </cell>
          <cell r="G68">
            <v>186454000</v>
          </cell>
          <cell r="H68">
            <v>1885.22</v>
          </cell>
          <cell r="I68">
            <v>101501</v>
          </cell>
          <cell r="J68">
            <v>207454000</v>
          </cell>
          <cell r="K68">
            <v>2043.86</v>
          </cell>
          <cell r="L68">
            <v>103693</v>
          </cell>
          <cell r="M68">
            <v>225913443</v>
          </cell>
          <cell r="N68">
            <v>2178.6799999999998</v>
          </cell>
          <cell r="O68">
            <v>107256</v>
          </cell>
          <cell r="P68">
            <v>262988951</v>
          </cell>
          <cell r="Q68">
            <v>2451.9699999999998</v>
          </cell>
          <cell r="R68">
            <v>112617</v>
          </cell>
          <cell r="S68">
            <v>264989000</v>
          </cell>
          <cell r="T68">
            <v>2353.0100000000002</v>
          </cell>
          <cell r="U68">
            <v>114769</v>
          </cell>
          <cell r="V68">
            <v>264989000</v>
          </cell>
          <cell r="W68">
            <v>2308.89</v>
          </cell>
          <cell r="X68">
            <v>120121</v>
          </cell>
          <cell r="Y68">
            <v>271000000</v>
          </cell>
          <cell r="Z68">
            <v>2256.06</v>
          </cell>
          <cell r="AA68">
            <v>125794</v>
          </cell>
          <cell r="AB68">
            <v>295000000</v>
          </cell>
          <cell r="AC68">
            <v>2345.1</v>
          </cell>
          <cell r="AD68">
            <v>131489</v>
          </cell>
          <cell r="AE68">
            <v>321560000</v>
          </cell>
          <cell r="AF68">
            <v>2445.5300000000002</v>
          </cell>
          <cell r="AG68">
            <v>138240</v>
          </cell>
          <cell r="AH68">
            <v>341367000</v>
          </cell>
          <cell r="AI68">
            <v>2469.38</v>
          </cell>
          <cell r="AJ68">
            <v>140156</v>
          </cell>
          <cell r="AK68">
            <v>346367000</v>
          </cell>
          <cell r="AL68">
            <v>2471.3000000000002</v>
          </cell>
          <cell r="AM68">
            <v>139313</v>
          </cell>
          <cell r="AN68">
            <v>311067000</v>
          </cell>
          <cell r="AO68">
            <v>2232.86</v>
          </cell>
          <cell r="AP68">
            <v>142168</v>
          </cell>
          <cell r="AQ68">
            <v>302250000</v>
          </cell>
          <cell r="AR68">
            <v>2126.0100000000002</v>
          </cell>
          <cell r="AS68">
            <v>144436</v>
          </cell>
          <cell r="AT68">
            <v>328339101</v>
          </cell>
          <cell r="AU68">
            <v>2273.25</v>
          </cell>
          <cell r="AV68">
            <v>147152</v>
          </cell>
          <cell r="AW68">
            <v>337432664</v>
          </cell>
          <cell r="AX68">
            <v>2293.09</v>
          </cell>
          <cell r="AY68">
            <v>152321</v>
          </cell>
          <cell r="AZ68">
            <v>356545000</v>
          </cell>
          <cell r="BA68">
            <v>2340.75</v>
          </cell>
          <cell r="BB68">
            <v>154114</v>
          </cell>
          <cell r="BC68">
            <v>388237000</v>
          </cell>
          <cell r="BD68">
            <v>2519.15</v>
          </cell>
          <cell r="BE68">
            <v>161399</v>
          </cell>
          <cell r="BF68">
            <v>404286000</v>
          </cell>
          <cell r="BG68">
            <v>2504.89</v>
          </cell>
          <cell r="BH68">
            <v>163263</v>
          </cell>
          <cell r="BI68">
            <v>413493792</v>
          </cell>
          <cell r="BJ68">
            <v>2532.69</v>
          </cell>
          <cell r="BK68">
            <v>166035</v>
          </cell>
          <cell r="BL68">
            <v>428744699</v>
          </cell>
          <cell r="BM68">
            <v>2582.25</v>
          </cell>
          <cell r="BN68">
            <v>165888</v>
          </cell>
          <cell r="BO68">
            <v>459864612</v>
          </cell>
          <cell r="BP68">
            <v>2772.14</v>
          </cell>
        </row>
        <row r="69">
          <cell r="A69" t="str">
            <v>610</v>
          </cell>
          <cell r="B69" t="str">
            <v>Mitchell Co.</v>
          </cell>
          <cell r="C69">
            <v>2376</v>
          </cell>
          <cell r="D69">
            <v>1278557</v>
          </cell>
          <cell r="E69">
            <v>538.11</v>
          </cell>
          <cell r="F69">
            <v>2388</v>
          </cell>
          <cell r="G69">
            <v>1287452</v>
          </cell>
          <cell r="H69">
            <v>539.13</v>
          </cell>
          <cell r="I69">
            <v>2416</v>
          </cell>
          <cell r="J69">
            <v>1314403</v>
          </cell>
          <cell r="K69">
            <v>544.04</v>
          </cell>
          <cell r="L69">
            <v>2412</v>
          </cell>
          <cell r="M69">
            <v>1417694</v>
          </cell>
          <cell r="N69">
            <v>587.77</v>
          </cell>
          <cell r="O69">
            <v>2377</v>
          </cell>
          <cell r="P69">
            <v>1557086</v>
          </cell>
          <cell r="Q69">
            <v>655.05999999999995</v>
          </cell>
          <cell r="R69">
            <v>2398</v>
          </cell>
          <cell r="S69">
            <v>1507498</v>
          </cell>
          <cell r="T69">
            <v>628.65</v>
          </cell>
          <cell r="U69">
            <v>2359</v>
          </cell>
          <cell r="V69">
            <v>1512957</v>
          </cell>
          <cell r="W69">
            <v>641.36</v>
          </cell>
          <cell r="X69">
            <v>2331</v>
          </cell>
          <cell r="Y69">
            <v>1612200</v>
          </cell>
          <cell r="Z69">
            <v>691.63</v>
          </cell>
          <cell r="AA69">
            <v>2301</v>
          </cell>
          <cell r="AB69">
            <v>1513315</v>
          </cell>
          <cell r="AC69">
            <v>657.68</v>
          </cell>
          <cell r="AD69">
            <v>2283</v>
          </cell>
          <cell r="AE69">
            <v>1913195</v>
          </cell>
          <cell r="AF69">
            <v>838.02</v>
          </cell>
          <cell r="AG69">
            <v>2212</v>
          </cell>
          <cell r="AH69">
            <v>1918668</v>
          </cell>
          <cell r="AI69">
            <v>867.39</v>
          </cell>
          <cell r="AJ69">
            <v>2199</v>
          </cell>
          <cell r="AK69">
            <v>2046570</v>
          </cell>
          <cell r="AL69">
            <v>930.68</v>
          </cell>
          <cell r="AM69">
            <v>2157</v>
          </cell>
          <cell r="AN69">
            <v>2044939</v>
          </cell>
          <cell r="AO69">
            <v>948.05</v>
          </cell>
          <cell r="AP69">
            <v>2128</v>
          </cell>
          <cell r="AQ69">
            <v>2099264</v>
          </cell>
          <cell r="AR69">
            <v>986.5</v>
          </cell>
          <cell r="AS69">
            <v>2090</v>
          </cell>
          <cell r="AT69">
            <v>2094829</v>
          </cell>
          <cell r="AU69">
            <v>1002.31</v>
          </cell>
          <cell r="AV69">
            <v>2071</v>
          </cell>
          <cell r="AW69">
            <v>2155082</v>
          </cell>
          <cell r="AX69">
            <v>1040.5999999999999</v>
          </cell>
          <cell r="AY69">
            <v>2018</v>
          </cell>
          <cell r="AZ69">
            <v>2154304</v>
          </cell>
          <cell r="BA69">
            <v>1067.54</v>
          </cell>
          <cell r="BB69">
            <v>1976</v>
          </cell>
          <cell r="BC69">
            <v>2204963</v>
          </cell>
          <cell r="BD69">
            <v>1115.8699999999999</v>
          </cell>
          <cell r="BE69">
            <v>1956</v>
          </cell>
          <cell r="BF69">
            <v>2290397</v>
          </cell>
          <cell r="BG69">
            <v>1170.96</v>
          </cell>
          <cell r="BH69">
            <v>1903</v>
          </cell>
          <cell r="BI69">
            <v>2276771</v>
          </cell>
          <cell r="BJ69">
            <v>1196.4100000000001</v>
          </cell>
          <cell r="BK69">
            <v>1850</v>
          </cell>
          <cell r="BL69">
            <v>2287260</v>
          </cell>
          <cell r="BM69">
            <v>1236.3599999999999</v>
          </cell>
          <cell r="BN69">
            <v>1862</v>
          </cell>
          <cell r="BO69">
            <v>2408775</v>
          </cell>
          <cell r="BP69">
            <v>1293.6500000000001</v>
          </cell>
        </row>
        <row r="70">
          <cell r="A70" t="str">
            <v>620</v>
          </cell>
          <cell r="B70" t="str">
            <v>Montgomery Co.</v>
          </cell>
          <cell r="C70">
            <v>4332</v>
          </cell>
          <cell r="D70">
            <v>2768828</v>
          </cell>
          <cell r="E70">
            <v>639.16</v>
          </cell>
          <cell r="F70">
            <v>4418</v>
          </cell>
          <cell r="G70">
            <v>3176778</v>
          </cell>
          <cell r="H70">
            <v>719.05</v>
          </cell>
          <cell r="I70">
            <v>4362</v>
          </cell>
          <cell r="J70">
            <v>3874632</v>
          </cell>
          <cell r="K70">
            <v>888.27</v>
          </cell>
          <cell r="L70">
            <v>4577</v>
          </cell>
          <cell r="M70">
            <v>4164843</v>
          </cell>
          <cell r="N70">
            <v>909.95</v>
          </cell>
          <cell r="O70">
            <v>4539</v>
          </cell>
          <cell r="P70">
            <v>4482768</v>
          </cell>
          <cell r="Q70">
            <v>987.61</v>
          </cell>
          <cell r="R70">
            <v>4459</v>
          </cell>
          <cell r="S70">
            <v>4756257</v>
          </cell>
          <cell r="T70">
            <v>1066.6600000000001</v>
          </cell>
          <cell r="U70">
            <v>4451</v>
          </cell>
          <cell r="V70">
            <v>4873918</v>
          </cell>
          <cell r="W70">
            <v>1095.02</v>
          </cell>
          <cell r="X70">
            <v>4502</v>
          </cell>
          <cell r="Y70">
            <v>4991716</v>
          </cell>
          <cell r="Z70">
            <v>1108.78</v>
          </cell>
          <cell r="AA70">
            <v>4513</v>
          </cell>
          <cell r="AB70">
            <v>5399057</v>
          </cell>
          <cell r="AC70">
            <v>1196.33</v>
          </cell>
          <cell r="AD70">
            <v>4546</v>
          </cell>
          <cell r="AE70">
            <v>5860789</v>
          </cell>
          <cell r="AF70">
            <v>1289.22</v>
          </cell>
          <cell r="AG70">
            <v>4538</v>
          </cell>
          <cell r="AH70">
            <v>6034914</v>
          </cell>
          <cell r="AI70">
            <v>1329.86</v>
          </cell>
          <cell r="AJ70">
            <v>4454</v>
          </cell>
          <cell r="AK70">
            <v>6322066</v>
          </cell>
          <cell r="AL70">
            <v>1419.41</v>
          </cell>
          <cell r="AM70">
            <v>4342</v>
          </cell>
          <cell r="AN70">
            <v>5627501</v>
          </cell>
          <cell r="AO70">
            <v>1296.06</v>
          </cell>
          <cell r="AP70">
            <v>4241</v>
          </cell>
          <cell r="AQ70">
            <v>5432806</v>
          </cell>
          <cell r="AR70">
            <v>1281.02</v>
          </cell>
          <cell r="AS70">
            <v>4152</v>
          </cell>
          <cell r="AT70">
            <v>5254564</v>
          </cell>
          <cell r="AU70">
            <v>1265.55</v>
          </cell>
          <cell r="AV70">
            <v>4139</v>
          </cell>
          <cell r="AW70">
            <v>5089328</v>
          </cell>
          <cell r="AX70">
            <v>1229.5999999999999</v>
          </cell>
          <cell r="AY70">
            <v>4158</v>
          </cell>
          <cell r="AZ70">
            <v>5072365</v>
          </cell>
          <cell r="BA70">
            <v>1219.9100000000001</v>
          </cell>
          <cell r="BB70">
            <v>4161</v>
          </cell>
          <cell r="BC70">
            <v>5046769</v>
          </cell>
          <cell r="BD70">
            <v>1212.8699999999999</v>
          </cell>
          <cell r="BE70">
            <v>4103</v>
          </cell>
          <cell r="BF70">
            <v>5145804</v>
          </cell>
          <cell r="BG70">
            <v>1254.1600000000001</v>
          </cell>
          <cell r="BH70">
            <v>4019</v>
          </cell>
          <cell r="BI70">
            <v>5344283</v>
          </cell>
          <cell r="BJ70">
            <v>1329.75</v>
          </cell>
          <cell r="BK70">
            <v>3926</v>
          </cell>
          <cell r="BL70">
            <v>5288850</v>
          </cell>
          <cell r="BM70">
            <v>1347.13</v>
          </cell>
          <cell r="BN70">
            <v>3976</v>
          </cell>
          <cell r="BO70">
            <v>5263210</v>
          </cell>
          <cell r="BP70">
            <v>1323.74</v>
          </cell>
        </row>
        <row r="71">
          <cell r="A71" t="str">
            <v>630</v>
          </cell>
          <cell r="B71" t="str">
            <v>Moore Co.</v>
          </cell>
          <cell r="C71">
            <v>10524</v>
          </cell>
          <cell r="D71">
            <v>10680000</v>
          </cell>
          <cell r="E71">
            <v>1014.82</v>
          </cell>
          <cell r="F71">
            <v>11084</v>
          </cell>
          <cell r="G71">
            <v>13210960</v>
          </cell>
          <cell r="H71">
            <v>1191.8900000000001</v>
          </cell>
          <cell r="I71">
            <v>11182</v>
          </cell>
          <cell r="J71">
            <v>14096941</v>
          </cell>
          <cell r="K71">
            <v>1260.68</v>
          </cell>
          <cell r="L71">
            <v>11345</v>
          </cell>
          <cell r="M71">
            <v>15296941</v>
          </cell>
          <cell r="N71">
            <v>1348.34</v>
          </cell>
          <cell r="O71">
            <v>11491</v>
          </cell>
          <cell r="P71">
            <v>16116941</v>
          </cell>
          <cell r="Q71">
            <v>1402.57</v>
          </cell>
          <cell r="R71">
            <v>11640</v>
          </cell>
          <cell r="S71">
            <v>16645032</v>
          </cell>
          <cell r="T71">
            <v>1429.99</v>
          </cell>
          <cell r="U71">
            <v>11865</v>
          </cell>
          <cell r="V71">
            <v>17876880</v>
          </cell>
          <cell r="W71">
            <v>1506.69</v>
          </cell>
          <cell r="X71">
            <v>12206</v>
          </cell>
          <cell r="Y71">
            <v>18235000</v>
          </cell>
          <cell r="Z71">
            <v>1493.94</v>
          </cell>
          <cell r="AA71">
            <v>12262</v>
          </cell>
          <cell r="AB71">
            <v>19116449</v>
          </cell>
          <cell r="AC71">
            <v>1559</v>
          </cell>
          <cell r="AD71">
            <v>12514</v>
          </cell>
          <cell r="AE71">
            <v>20807940</v>
          </cell>
          <cell r="AF71">
            <v>1662.77</v>
          </cell>
          <cell r="AG71">
            <v>12801</v>
          </cell>
          <cell r="AH71">
            <v>23694245</v>
          </cell>
          <cell r="AI71">
            <v>1850.97</v>
          </cell>
          <cell r="AJ71">
            <v>12812</v>
          </cell>
          <cell r="AK71">
            <v>24935195</v>
          </cell>
          <cell r="AL71">
            <v>1946.24</v>
          </cell>
          <cell r="AM71">
            <v>12713</v>
          </cell>
          <cell r="AN71">
            <v>24935195</v>
          </cell>
          <cell r="AO71">
            <v>1961.39</v>
          </cell>
          <cell r="AP71">
            <v>12917</v>
          </cell>
          <cell r="AQ71">
            <v>25540140</v>
          </cell>
          <cell r="AR71">
            <v>1977.25</v>
          </cell>
          <cell r="AS71">
            <v>13156</v>
          </cell>
          <cell r="AT71">
            <v>25540140</v>
          </cell>
          <cell r="AU71">
            <v>1941.33</v>
          </cell>
          <cell r="AV71">
            <v>12979</v>
          </cell>
          <cell r="AW71">
            <v>25540140</v>
          </cell>
          <cell r="AX71">
            <v>1967.8</v>
          </cell>
          <cell r="AY71">
            <v>13378</v>
          </cell>
          <cell r="AZ71">
            <v>25165140</v>
          </cell>
          <cell r="BA71">
            <v>1881.08</v>
          </cell>
          <cell r="BB71">
            <v>13556</v>
          </cell>
          <cell r="BC71">
            <v>25315140</v>
          </cell>
          <cell r="BD71">
            <v>1867.45</v>
          </cell>
          <cell r="BE71">
            <v>13716</v>
          </cell>
          <cell r="BF71">
            <v>26265140</v>
          </cell>
          <cell r="BG71">
            <v>1914.93</v>
          </cell>
          <cell r="BH71">
            <v>13592</v>
          </cell>
          <cell r="BI71">
            <v>27029515</v>
          </cell>
          <cell r="BJ71">
            <v>1988.63</v>
          </cell>
          <cell r="BK71">
            <v>13585</v>
          </cell>
          <cell r="BL71">
            <v>30341352</v>
          </cell>
          <cell r="BM71">
            <v>2233.4499999999998</v>
          </cell>
          <cell r="BN71">
            <v>13770</v>
          </cell>
          <cell r="BO71">
            <v>29500000</v>
          </cell>
          <cell r="BP71">
            <v>2142.34</v>
          </cell>
        </row>
        <row r="72">
          <cell r="A72" t="str">
            <v>640</v>
          </cell>
          <cell r="B72" t="str">
            <v>Nash Co.</v>
          </cell>
          <cell r="C72">
            <v>17810</v>
          </cell>
          <cell r="D72">
            <v>16317191</v>
          </cell>
          <cell r="E72">
            <v>916.18</v>
          </cell>
          <cell r="F72">
            <v>18488</v>
          </cell>
          <cell r="G72">
            <v>17357024</v>
          </cell>
          <cell r="H72">
            <v>938.83</v>
          </cell>
          <cell r="I72">
            <v>18828</v>
          </cell>
          <cell r="J72">
            <v>18706647</v>
          </cell>
          <cell r="K72">
            <v>993.55</v>
          </cell>
          <cell r="L72">
            <v>18703</v>
          </cell>
          <cell r="M72">
            <v>19255173</v>
          </cell>
          <cell r="N72">
            <v>1029.52</v>
          </cell>
          <cell r="O72">
            <v>18938</v>
          </cell>
          <cell r="P72">
            <v>18852830</v>
          </cell>
          <cell r="Q72">
            <v>995.5</v>
          </cell>
          <cell r="R72">
            <v>18852</v>
          </cell>
          <cell r="S72">
            <v>19857832</v>
          </cell>
          <cell r="T72">
            <v>1053.3499999999999</v>
          </cell>
          <cell r="U72">
            <v>18932</v>
          </cell>
          <cell r="V72">
            <v>20547989</v>
          </cell>
          <cell r="W72">
            <v>1085.3599999999999</v>
          </cell>
          <cell r="X72">
            <v>19146</v>
          </cell>
          <cell r="Y72">
            <v>20494618</v>
          </cell>
          <cell r="Z72">
            <v>1070.44</v>
          </cell>
          <cell r="AA72">
            <v>19216</v>
          </cell>
          <cell r="AB72">
            <v>22150211</v>
          </cell>
          <cell r="AC72">
            <v>1152.7</v>
          </cell>
          <cell r="AD72">
            <v>19020</v>
          </cell>
          <cell r="AE72">
            <v>21771902</v>
          </cell>
          <cell r="AF72">
            <v>1144.68</v>
          </cell>
          <cell r="AG72">
            <v>19000</v>
          </cell>
          <cell r="AH72">
            <v>21646892</v>
          </cell>
          <cell r="AI72">
            <v>1139.31</v>
          </cell>
          <cell r="AJ72">
            <v>18790</v>
          </cell>
          <cell r="AK72">
            <v>21549836</v>
          </cell>
          <cell r="AL72">
            <v>1146.8800000000001</v>
          </cell>
          <cell r="AM72">
            <v>18424</v>
          </cell>
          <cell r="AN72">
            <v>22758210</v>
          </cell>
          <cell r="AO72">
            <v>1235.25</v>
          </cell>
          <cell r="AP72">
            <v>18211</v>
          </cell>
          <cell r="AQ72">
            <v>22237618</v>
          </cell>
          <cell r="AR72">
            <v>1221.1099999999999</v>
          </cell>
          <cell r="AS72">
            <v>18107</v>
          </cell>
          <cell r="AT72">
            <v>22286869</v>
          </cell>
          <cell r="AU72">
            <v>1230.8399999999999</v>
          </cell>
          <cell r="AV72">
            <v>17804</v>
          </cell>
          <cell r="AW72">
            <v>21993806</v>
          </cell>
          <cell r="AX72">
            <v>1235.33</v>
          </cell>
          <cell r="AY72">
            <v>17597</v>
          </cell>
          <cell r="AZ72">
            <v>21907431</v>
          </cell>
          <cell r="BA72">
            <v>1244.95</v>
          </cell>
          <cell r="BB72">
            <v>17413</v>
          </cell>
          <cell r="BC72">
            <v>22696472</v>
          </cell>
          <cell r="BD72">
            <v>1303.42</v>
          </cell>
          <cell r="BE72">
            <v>17130</v>
          </cell>
          <cell r="BF72">
            <v>22413096</v>
          </cell>
          <cell r="BG72">
            <v>1308.4100000000001</v>
          </cell>
          <cell r="BH72">
            <v>16898</v>
          </cell>
          <cell r="BI72">
            <v>22866045</v>
          </cell>
          <cell r="BJ72">
            <v>1353.18</v>
          </cell>
          <cell r="BK72">
            <v>16503</v>
          </cell>
          <cell r="BL72">
            <v>22966745</v>
          </cell>
          <cell r="BM72">
            <v>1391.67</v>
          </cell>
          <cell r="BN72">
            <v>16367</v>
          </cell>
          <cell r="BO72">
            <v>23106251</v>
          </cell>
          <cell r="BP72">
            <v>1411.76</v>
          </cell>
        </row>
        <row r="73">
          <cell r="A73" t="str">
            <v>650</v>
          </cell>
          <cell r="B73" t="str">
            <v>New Hanover Co.</v>
          </cell>
          <cell r="C73">
            <v>21692</v>
          </cell>
          <cell r="D73">
            <v>31296258</v>
          </cell>
          <cell r="E73">
            <v>1442.76</v>
          </cell>
          <cell r="F73">
            <v>21783</v>
          </cell>
          <cell r="G73">
            <v>34660981</v>
          </cell>
          <cell r="H73">
            <v>1591.19</v>
          </cell>
          <cell r="I73">
            <v>21503</v>
          </cell>
          <cell r="J73">
            <v>39474481</v>
          </cell>
          <cell r="K73">
            <v>1835.77</v>
          </cell>
          <cell r="L73">
            <v>21488</v>
          </cell>
          <cell r="M73">
            <v>41122315</v>
          </cell>
          <cell r="N73">
            <v>1913.73</v>
          </cell>
          <cell r="O73">
            <v>21722</v>
          </cell>
          <cell r="P73">
            <v>45411979</v>
          </cell>
          <cell r="Q73">
            <v>2090.6</v>
          </cell>
          <cell r="R73">
            <v>22135</v>
          </cell>
          <cell r="S73">
            <v>47411979</v>
          </cell>
          <cell r="T73">
            <v>2141.9499999999998</v>
          </cell>
          <cell r="U73">
            <v>22221</v>
          </cell>
          <cell r="V73">
            <v>49003075</v>
          </cell>
          <cell r="W73">
            <v>2205.2600000000002</v>
          </cell>
          <cell r="X73">
            <v>22846</v>
          </cell>
          <cell r="Y73">
            <v>50266477</v>
          </cell>
          <cell r="Z73">
            <v>2200.23</v>
          </cell>
          <cell r="AA73">
            <v>24286</v>
          </cell>
          <cell r="AB73">
            <v>52866477</v>
          </cell>
          <cell r="AC73">
            <v>2176.83</v>
          </cell>
          <cell r="AD73">
            <v>25146</v>
          </cell>
          <cell r="AE73">
            <v>56891438</v>
          </cell>
          <cell r="AF73">
            <v>2262.44</v>
          </cell>
          <cell r="AG73">
            <v>24517</v>
          </cell>
          <cell r="AH73">
            <v>63823111</v>
          </cell>
          <cell r="AI73">
            <v>2603.2199999999998</v>
          </cell>
          <cell r="AJ73">
            <v>24509</v>
          </cell>
          <cell r="AK73">
            <v>65377120</v>
          </cell>
          <cell r="AL73">
            <v>2667.47</v>
          </cell>
          <cell r="AM73">
            <v>24571</v>
          </cell>
          <cell r="AN73">
            <v>61908440</v>
          </cell>
          <cell r="AO73">
            <v>2519.5700000000002</v>
          </cell>
          <cell r="AP73">
            <v>24836</v>
          </cell>
          <cell r="AQ73">
            <v>61808440</v>
          </cell>
          <cell r="AR73">
            <v>2488.66</v>
          </cell>
          <cell r="AS73">
            <v>25091</v>
          </cell>
          <cell r="AT73">
            <v>61808440</v>
          </cell>
          <cell r="AU73">
            <v>2463.37</v>
          </cell>
          <cell r="AV73">
            <v>25595</v>
          </cell>
          <cell r="AW73">
            <v>62187450</v>
          </cell>
          <cell r="AX73">
            <v>2429.67</v>
          </cell>
          <cell r="AY73">
            <v>26329</v>
          </cell>
          <cell r="AZ73">
            <v>64740640</v>
          </cell>
          <cell r="BA73">
            <v>2458.91</v>
          </cell>
          <cell r="BB73">
            <v>26606</v>
          </cell>
          <cell r="BC73">
            <v>67879109</v>
          </cell>
          <cell r="BD73">
            <v>2551.27</v>
          </cell>
          <cell r="BE73">
            <v>27095</v>
          </cell>
          <cell r="BF73">
            <v>70610100</v>
          </cell>
          <cell r="BG73">
            <v>2606.02</v>
          </cell>
          <cell r="BH73">
            <v>27397</v>
          </cell>
          <cell r="BI73">
            <v>72855604</v>
          </cell>
          <cell r="BJ73">
            <v>2659.25</v>
          </cell>
          <cell r="BK73">
            <v>27808</v>
          </cell>
          <cell r="BL73">
            <v>75141652</v>
          </cell>
          <cell r="BM73">
            <v>2702.16</v>
          </cell>
          <cell r="BN73">
            <v>28246</v>
          </cell>
          <cell r="BO73">
            <v>78825692</v>
          </cell>
          <cell r="BP73">
            <v>2790.69</v>
          </cell>
        </row>
        <row r="74">
          <cell r="A74" t="str">
            <v>660</v>
          </cell>
          <cell r="B74" t="str">
            <v>Northampton Co.</v>
          </cell>
          <cell r="C74">
            <v>3891</v>
          </cell>
          <cell r="D74">
            <v>2453000</v>
          </cell>
          <cell r="E74">
            <v>630.42999999999995</v>
          </cell>
          <cell r="F74">
            <v>3819</v>
          </cell>
          <cell r="G74">
            <v>2500000</v>
          </cell>
          <cell r="H74">
            <v>654.62</v>
          </cell>
          <cell r="I74">
            <v>3825</v>
          </cell>
          <cell r="J74">
            <v>2503000</v>
          </cell>
          <cell r="K74">
            <v>654.38</v>
          </cell>
          <cell r="L74">
            <v>3789</v>
          </cell>
          <cell r="M74">
            <v>2503000</v>
          </cell>
          <cell r="N74">
            <v>660.6</v>
          </cell>
          <cell r="O74">
            <v>3600</v>
          </cell>
          <cell r="P74">
            <v>2816605</v>
          </cell>
          <cell r="Q74">
            <v>782.39</v>
          </cell>
          <cell r="R74">
            <v>3515</v>
          </cell>
          <cell r="S74">
            <v>3037691</v>
          </cell>
          <cell r="T74">
            <v>864.21</v>
          </cell>
          <cell r="U74">
            <v>3510</v>
          </cell>
          <cell r="V74">
            <v>3144112</v>
          </cell>
          <cell r="W74">
            <v>895.76</v>
          </cell>
          <cell r="X74">
            <v>3462</v>
          </cell>
          <cell r="Y74">
            <v>3180500</v>
          </cell>
          <cell r="Z74">
            <v>918.69</v>
          </cell>
          <cell r="AA74">
            <v>3459</v>
          </cell>
          <cell r="AB74">
            <v>3180500</v>
          </cell>
          <cell r="AC74">
            <v>919.49</v>
          </cell>
          <cell r="AD74">
            <v>3517</v>
          </cell>
          <cell r="AE74">
            <v>3398419</v>
          </cell>
          <cell r="AF74">
            <v>966.28</v>
          </cell>
          <cell r="AG74">
            <v>3497</v>
          </cell>
          <cell r="AH74">
            <v>3917441</v>
          </cell>
          <cell r="AI74">
            <v>1120.23</v>
          </cell>
          <cell r="AJ74">
            <v>3380</v>
          </cell>
          <cell r="AK74">
            <v>3557434</v>
          </cell>
          <cell r="AL74">
            <v>1052.5</v>
          </cell>
          <cell r="AM74">
            <v>3256</v>
          </cell>
          <cell r="AN74">
            <v>3555000</v>
          </cell>
          <cell r="AO74">
            <v>1091.83</v>
          </cell>
          <cell r="AP74">
            <v>3216</v>
          </cell>
          <cell r="AQ74">
            <v>3500000</v>
          </cell>
          <cell r="AR74">
            <v>1088.31</v>
          </cell>
          <cell r="AS74">
            <v>3135</v>
          </cell>
          <cell r="AT74">
            <v>3461538</v>
          </cell>
          <cell r="AU74">
            <v>1104.1600000000001</v>
          </cell>
          <cell r="AV74">
            <v>2940</v>
          </cell>
          <cell r="AW74">
            <v>3161538</v>
          </cell>
          <cell r="AX74">
            <v>1075.3499999999999</v>
          </cell>
          <cell r="AY74">
            <v>3051</v>
          </cell>
          <cell r="AZ74">
            <v>3161538</v>
          </cell>
          <cell r="BA74">
            <v>1036.23</v>
          </cell>
          <cell r="BB74">
            <v>3150</v>
          </cell>
          <cell r="BC74">
            <v>3300000</v>
          </cell>
          <cell r="BD74">
            <v>1047.6199999999999</v>
          </cell>
          <cell r="BE74">
            <v>3244</v>
          </cell>
          <cell r="BF74">
            <v>3575511</v>
          </cell>
          <cell r="BG74">
            <v>1102.19</v>
          </cell>
          <cell r="BH74">
            <v>3326</v>
          </cell>
          <cell r="BI74">
            <v>3650000</v>
          </cell>
          <cell r="BJ74">
            <v>1097.4100000000001</v>
          </cell>
          <cell r="BK74">
            <v>3273</v>
          </cell>
          <cell r="BL74">
            <v>3500000</v>
          </cell>
          <cell r="BM74">
            <v>1069.3599999999999</v>
          </cell>
          <cell r="BN74">
            <v>3128</v>
          </cell>
          <cell r="BO74">
            <v>3500000</v>
          </cell>
          <cell r="BP74">
            <v>1118.93</v>
          </cell>
        </row>
        <row r="75">
          <cell r="A75" t="str">
            <v>670</v>
          </cell>
          <cell r="B75" t="str">
            <v>Onslow Co.</v>
          </cell>
          <cell r="C75">
            <v>21127</v>
          </cell>
          <cell r="D75">
            <v>12045756</v>
          </cell>
          <cell r="E75">
            <v>570.16</v>
          </cell>
          <cell r="F75">
            <v>21481</v>
          </cell>
          <cell r="G75">
            <v>14663500</v>
          </cell>
          <cell r="H75">
            <v>682.63</v>
          </cell>
          <cell r="I75">
            <v>21478</v>
          </cell>
          <cell r="J75">
            <v>14675000</v>
          </cell>
          <cell r="K75">
            <v>683.26</v>
          </cell>
          <cell r="L75">
            <v>21236</v>
          </cell>
          <cell r="M75">
            <v>16175000</v>
          </cell>
          <cell r="N75">
            <v>761.68</v>
          </cell>
          <cell r="O75">
            <v>20789</v>
          </cell>
          <cell r="P75">
            <v>18559985</v>
          </cell>
          <cell r="Q75">
            <v>892.78</v>
          </cell>
          <cell r="R75">
            <v>21300</v>
          </cell>
          <cell r="S75">
            <v>19253142</v>
          </cell>
          <cell r="T75">
            <v>903.9</v>
          </cell>
          <cell r="U75">
            <v>21806</v>
          </cell>
          <cell r="V75">
            <v>20270460</v>
          </cell>
          <cell r="W75">
            <v>929.58</v>
          </cell>
          <cell r="X75">
            <v>21862</v>
          </cell>
          <cell r="Y75">
            <v>21205404</v>
          </cell>
          <cell r="Z75">
            <v>969.97</v>
          </cell>
          <cell r="AA75">
            <v>22580</v>
          </cell>
          <cell r="AB75">
            <v>22290295</v>
          </cell>
          <cell r="AC75">
            <v>987.17</v>
          </cell>
          <cell r="AD75">
            <v>23388</v>
          </cell>
          <cell r="AE75">
            <v>25736250</v>
          </cell>
          <cell r="AF75">
            <v>1100.4000000000001</v>
          </cell>
          <cell r="AG75">
            <v>23264</v>
          </cell>
          <cell r="AH75">
            <v>28836250</v>
          </cell>
          <cell r="AI75">
            <v>1239.52</v>
          </cell>
          <cell r="AJ75">
            <v>23981</v>
          </cell>
          <cell r="AK75">
            <v>31297525</v>
          </cell>
          <cell r="AL75">
            <v>1305.0999999999999</v>
          </cell>
          <cell r="AM75">
            <v>23641</v>
          </cell>
          <cell r="AN75">
            <v>31936250</v>
          </cell>
          <cell r="AO75">
            <v>1350.88</v>
          </cell>
          <cell r="AP75">
            <v>23999</v>
          </cell>
          <cell r="AQ75">
            <v>34498442</v>
          </cell>
          <cell r="AR75">
            <v>1437.49</v>
          </cell>
          <cell r="AS75">
            <v>23644</v>
          </cell>
          <cell r="AT75">
            <v>37277189</v>
          </cell>
          <cell r="AU75">
            <v>1576.6</v>
          </cell>
          <cell r="AV75">
            <v>25081</v>
          </cell>
          <cell r="AW75">
            <v>40691952</v>
          </cell>
          <cell r="AX75">
            <v>1622.42</v>
          </cell>
          <cell r="AY75">
            <v>25428</v>
          </cell>
          <cell r="AZ75">
            <v>40691952</v>
          </cell>
          <cell r="BA75">
            <v>1600.28</v>
          </cell>
          <cell r="BB75">
            <v>26126</v>
          </cell>
          <cell r="BC75">
            <v>30987242</v>
          </cell>
          <cell r="BD75">
            <v>1186.07</v>
          </cell>
          <cell r="BE75">
            <v>26187</v>
          </cell>
          <cell r="BF75">
            <v>45055326</v>
          </cell>
          <cell r="BG75">
            <v>1720.52</v>
          </cell>
          <cell r="BH75">
            <v>26586</v>
          </cell>
          <cell r="BI75">
            <v>46712236</v>
          </cell>
          <cell r="BJ75">
            <v>1757.02</v>
          </cell>
          <cell r="BK75">
            <v>26682</v>
          </cell>
          <cell r="BL75">
            <v>49264234</v>
          </cell>
          <cell r="BM75">
            <v>1846.35</v>
          </cell>
          <cell r="BN75">
            <v>27520</v>
          </cell>
          <cell r="BO75">
            <v>51629912</v>
          </cell>
          <cell r="BP75">
            <v>1876.09</v>
          </cell>
        </row>
        <row r="76">
          <cell r="A76" t="str">
            <v>680</v>
          </cell>
          <cell r="B76" t="str">
            <v>Orange Co.</v>
          </cell>
          <cell r="C76">
            <v>14445</v>
          </cell>
          <cell r="D76">
            <v>34705162</v>
          </cell>
          <cell r="E76">
            <v>2402.5700000000002</v>
          </cell>
          <cell r="F76">
            <v>15188</v>
          </cell>
          <cell r="G76">
            <v>38837946</v>
          </cell>
          <cell r="H76">
            <v>2557.15</v>
          </cell>
          <cell r="I76">
            <v>15490</v>
          </cell>
          <cell r="J76">
            <v>44530987</v>
          </cell>
          <cell r="K76">
            <v>2874.82</v>
          </cell>
          <cell r="L76">
            <v>16195</v>
          </cell>
          <cell r="M76">
            <v>48935751</v>
          </cell>
          <cell r="N76">
            <v>3021.66</v>
          </cell>
          <cell r="O76">
            <v>16865</v>
          </cell>
          <cell r="P76">
            <v>52984903</v>
          </cell>
          <cell r="Q76">
            <v>3141.71</v>
          </cell>
          <cell r="R76">
            <v>16984</v>
          </cell>
          <cell r="S76">
            <v>54136457</v>
          </cell>
          <cell r="T76">
            <v>3187.5</v>
          </cell>
          <cell r="U76">
            <v>17548</v>
          </cell>
          <cell r="V76">
            <v>57398013</v>
          </cell>
          <cell r="W76">
            <v>3270.91</v>
          </cell>
          <cell r="X76">
            <v>17746</v>
          </cell>
          <cell r="Y76">
            <v>59788424</v>
          </cell>
          <cell r="Z76">
            <v>3369.12</v>
          </cell>
          <cell r="AA76">
            <v>17905</v>
          </cell>
          <cell r="AB76">
            <v>64271441</v>
          </cell>
          <cell r="AC76">
            <v>3589.58</v>
          </cell>
          <cell r="AD76">
            <v>18263</v>
          </cell>
          <cell r="AE76">
            <v>69296186</v>
          </cell>
          <cell r="AF76">
            <v>3794.35</v>
          </cell>
          <cell r="AG76">
            <v>18599</v>
          </cell>
          <cell r="AH76">
            <v>73902699</v>
          </cell>
          <cell r="AI76">
            <v>3973.48</v>
          </cell>
          <cell r="AJ76">
            <v>19000</v>
          </cell>
          <cell r="AK76">
            <v>80469553</v>
          </cell>
          <cell r="AL76">
            <v>4235.24</v>
          </cell>
          <cell r="AM76">
            <v>19028</v>
          </cell>
          <cell r="AN76">
            <v>78560529</v>
          </cell>
          <cell r="AO76">
            <v>4128.68</v>
          </cell>
          <cell r="AP76">
            <v>19346</v>
          </cell>
          <cell r="AQ76">
            <v>79590531</v>
          </cell>
          <cell r="AR76">
            <v>4114.0600000000004</v>
          </cell>
          <cell r="AS76">
            <v>19383</v>
          </cell>
          <cell r="AT76">
            <v>79884601</v>
          </cell>
          <cell r="AU76">
            <v>4121.37</v>
          </cell>
          <cell r="AV76">
            <v>19938</v>
          </cell>
          <cell r="AW76">
            <v>82091600</v>
          </cell>
          <cell r="AX76">
            <v>4117.34</v>
          </cell>
          <cell r="AY76">
            <v>20122</v>
          </cell>
          <cell r="AZ76">
            <v>87951409</v>
          </cell>
          <cell r="BA76">
            <v>4370.91</v>
          </cell>
          <cell r="BB76">
            <v>20424</v>
          </cell>
          <cell r="BC76">
            <v>96099020</v>
          </cell>
          <cell r="BD76">
            <v>4705.2</v>
          </cell>
          <cell r="BE76">
            <v>20337</v>
          </cell>
          <cell r="BF76">
            <v>97491772</v>
          </cell>
          <cell r="BG76">
            <v>4793.8100000000004</v>
          </cell>
          <cell r="BH76">
            <v>20175</v>
          </cell>
          <cell r="BI76">
            <v>103395200</v>
          </cell>
          <cell r="BJ76">
            <v>5124.92</v>
          </cell>
          <cell r="BK76">
            <v>20495</v>
          </cell>
          <cell r="BL76">
            <v>105252943</v>
          </cell>
          <cell r="BM76">
            <v>5135.54</v>
          </cell>
          <cell r="BN76">
            <v>20813</v>
          </cell>
          <cell r="BO76">
            <v>109118133</v>
          </cell>
          <cell r="BP76">
            <v>5242.79</v>
          </cell>
        </row>
        <row r="77">
          <cell r="A77" t="str">
            <v>690</v>
          </cell>
          <cell r="B77" t="str">
            <v>Pamlico Co.</v>
          </cell>
          <cell r="C77">
            <v>2101</v>
          </cell>
          <cell r="D77">
            <v>1160000</v>
          </cell>
          <cell r="E77">
            <v>552.12</v>
          </cell>
          <cell r="F77">
            <v>2131</v>
          </cell>
          <cell r="G77">
            <v>1398469</v>
          </cell>
          <cell r="H77">
            <v>656.25</v>
          </cell>
          <cell r="I77">
            <v>2146</v>
          </cell>
          <cell r="J77">
            <v>1502200</v>
          </cell>
          <cell r="K77">
            <v>700</v>
          </cell>
          <cell r="L77">
            <v>2180</v>
          </cell>
          <cell r="M77">
            <v>1571780</v>
          </cell>
          <cell r="N77">
            <v>721</v>
          </cell>
          <cell r="O77">
            <v>2147</v>
          </cell>
          <cell r="P77">
            <v>1898950</v>
          </cell>
          <cell r="Q77">
            <v>884.47</v>
          </cell>
          <cell r="R77">
            <v>2119</v>
          </cell>
          <cell r="S77">
            <v>1854125</v>
          </cell>
          <cell r="T77">
            <v>875</v>
          </cell>
          <cell r="U77">
            <v>2125</v>
          </cell>
          <cell r="V77">
            <v>2000947</v>
          </cell>
          <cell r="W77">
            <v>941.62</v>
          </cell>
          <cell r="X77">
            <v>2091</v>
          </cell>
          <cell r="Y77">
            <v>2163305</v>
          </cell>
          <cell r="Z77">
            <v>1034.58</v>
          </cell>
          <cell r="AA77">
            <v>2012</v>
          </cell>
          <cell r="AB77">
            <v>2228205</v>
          </cell>
          <cell r="AC77">
            <v>1107.46</v>
          </cell>
          <cell r="AD77">
            <v>1971</v>
          </cell>
          <cell r="AE77">
            <v>2324018</v>
          </cell>
          <cell r="AF77">
            <v>1179.1099999999999</v>
          </cell>
          <cell r="AG77">
            <v>1886</v>
          </cell>
          <cell r="AH77">
            <v>2530276</v>
          </cell>
          <cell r="AI77">
            <v>1341.61</v>
          </cell>
          <cell r="AJ77">
            <v>1848</v>
          </cell>
          <cell r="AK77">
            <v>2800946</v>
          </cell>
          <cell r="AL77">
            <v>1515.66</v>
          </cell>
          <cell r="AM77">
            <v>1787</v>
          </cell>
          <cell r="AN77">
            <v>2800946</v>
          </cell>
          <cell r="AO77">
            <v>1567.4</v>
          </cell>
          <cell r="AP77">
            <v>1716</v>
          </cell>
          <cell r="AQ77">
            <v>2875946</v>
          </cell>
          <cell r="AR77">
            <v>1675.96</v>
          </cell>
          <cell r="AS77">
            <v>1809</v>
          </cell>
          <cell r="AT77">
            <v>2892933</v>
          </cell>
          <cell r="AU77">
            <v>1599.19</v>
          </cell>
          <cell r="AV77">
            <v>1836</v>
          </cell>
          <cell r="AW77">
            <v>2984600</v>
          </cell>
          <cell r="AX77">
            <v>1625.6</v>
          </cell>
          <cell r="AY77">
            <v>1792</v>
          </cell>
          <cell r="AZ77">
            <v>3074138</v>
          </cell>
          <cell r="BA77">
            <v>1715.48</v>
          </cell>
          <cell r="BB77">
            <v>1789</v>
          </cell>
          <cell r="BC77">
            <v>3124138</v>
          </cell>
          <cell r="BD77">
            <v>1746.3</v>
          </cell>
          <cell r="BE77">
            <v>1835</v>
          </cell>
          <cell r="BF77">
            <v>3324138</v>
          </cell>
          <cell r="BG77">
            <v>1811.52</v>
          </cell>
          <cell r="BH77">
            <v>1881</v>
          </cell>
          <cell r="BI77">
            <v>3507710</v>
          </cell>
          <cell r="BJ77">
            <v>1864.81</v>
          </cell>
          <cell r="BK77">
            <v>1852</v>
          </cell>
          <cell r="BL77">
            <v>3664710</v>
          </cell>
          <cell r="BM77">
            <v>1978.79</v>
          </cell>
          <cell r="BN77">
            <v>1884</v>
          </cell>
          <cell r="BO77">
            <v>3794710</v>
          </cell>
          <cell r="BP77">
            <v>2014.18</v>
          </cell>
        </row>
        <row r="78">
          <cell r="A78" t="str">
            <v>700</v>
          </cell>
          <cell r="B78" t="str">
            <v>Pasquotank Co.</v>
          </cell>
          <cell r="C78">
            <v>6225</v>
          </cell>
          <cell r="D78">
            <v>4825895</v>
          </cell>
          <cell r="E78">
            <v>775.24</v>
          </cell>
          <cell r="F78">
            <v>6252</v>
          </cell>
          <cell r="G78">
            <v>4942563</v>
          </cell>
          <cell r="H78">
            <v>790.56</v>
          </cell>
          <cell r="I78">
            <v>6258</v>
          </cell>
          <cell r="J78">
            <v>5492422</v>
          </cell>
          <cell r="K78">
            <v>877.66</v>
          </cell>
          <cell r="L78">
            <v>6062</v>
          </cell>
          <cell r="M78">
            <v>6917694</v>
          </cell>
          <cell r="N78">
            <v>1141.1600000000001</v>
          </cell>
          <cell r="O78">
            <v>5955</v>
          </cell>
          <cell r="P78">
            <v>7125000</v>
          </cell>
          <cell r="Q78">
            <v>1196.47</v>
          </cell>
          <cell r="R78">
            <v>5953</v>
          </cell>
          <cell r="S78">
            <v>7239000</v>
          </cell>
          <cell r="T78">
            <v>1216.03</v>
          </cell>
          <cell r="U78">
            <v>5928</v>
          </cell>
          <cell r="V78">
            <v>7402822</v>
          </cell>
          <cell r="W78">
            <v>1248.79</v>
          </cell>
          <cell r="X78">
            <v>5902</v>
          </cell>
          <cell r="Y78">
            <v>7624532</v>
          </cell>
          <cell r="Z78">
            <v>1291.8599999999999</v>
          </cell>
          <cell r="AA78">
            <v>5976</v>
          </cell>
          <cell r="AB78">
            <v>8128761</v>
          </cell>
          <cell r="AC78">
            <v>1360.23</v>
          </cell>
          <cell r="AD78">
            <v>6250</v>
          </cell>
          <cell r="AE78">
            <v>8858760</v>
          </cell>
          <cell r="AF78">
            <v>1417.4</v>
          </cell>
          <cell r="AG78">
            <v>6319</v>
          </cell>
          <cell r="AH78">
            <v>9695761</v>
          </cell>
          <cell r="AI78">
            <v>1534.38</v>
          </cell>
          <cell r="AJ78">
            <v>6162</v>
          </cell>
          <cell r="AK78">
            <v>9912098</v>
          </cell>
          <cell r="AL78">
            <v>1608.58</v>
          </cell>
          <cell r="AM78">
            <v>6087</v>
          </cell>
          <cell r="AN78">
            <v>9508956</v>
          </cell>
          <cell r="AO78">
            <v>1562.17</v>
          </cell>
          <cell r="AP78">
            <v>6056</v>
          </cell>
          <cell r="AQ78">
            <v>9403851</v>
          </cell>
          <cell r="AR78">
            <v>1552.82</v>
          </cell>
          <cell r="AS78">
            <v>6069</v>
          </cell>
          <cell r="AT78">
            <v>9601372</v>
          </cell>
          <cell r="AU78">
            <v>1582.04</v>
          </cell>
          <cell r="AV78">
            <v>5858</v>
          </cell>
          <cell r="AW78">
            <v>10004858</v>
          </cell>
          <cell r="AX78">
            <v>1707.9</v>
          </cell>
          <cell r="AY78">
            <v>5794</v>
          </cell>
          <cell r="AZ78">
            <v>10004858</v>
          </cell>
          <cell r="BA78">
            <v>1726.76</v>
          </cell>
          <cell r="BB78">
            <v>5678</v>
          </cell>
          <cell r="BC78">
            <v>9021858</v>
          </cell>
          <cell r="BD78">
            <v>1588.91</v>
          </cell>
          <cell r="BE78">
            <v>5813</v>
          </cell>
          <cell r="BF78">
            <v>9250400</v>
          </cell>
          <cell r="BG78">
            <v>1591.33</v>
          </cell>
          <cell r="BH78">
            <v>5962</v>
          </cell>
          <cell r="BI78">
            <v>10000000</v>
          </cell>
          <cell r="BJ78">
            <v>1677.29</v>
          </cell>
          <cell r="BK78">
            <v>6037</v>
          </cell>
          <cell r="BL78">
            <v>11164000</v>
          </cell>
          <cell r="BM78">
            <v>1849.26</v>
          </cell>
          <cell r="BN78">
            <v>5967</v>
          </cell>
          <cell r="BO78">
            <v>11364000</v>
          </cell>
          <cell r="BP78">
            <v>1904.47</v>
          </cell>
        </row>
        <row r="79">
          <cell r="A79" t="str">
            <v>710</v>
          </cell>
          <cell r="B79" t="str">
            <v>Pender Co.</v>
          </cell>
          <cell r="C79">
            <v>6149</v>
          </cell>
          <cell r="D79">
            <v>4564623</v>
          </cell>
          <cell r="E79">
            <v>742.34</v>
          </cell>
          <cell r="F79">
            <v>6274</v>
          </cell>
          <cell r="G79">
            <v>5095797</v>
          </cell>
          <cell r="H79">
            <v>812.21</v>
          </cell>
          <cell r="I79">
            <v>6576</v>
          </cell>
          <cell r="J79">
            <v>6820981</v>
          </cell>
          <cell r="K79">
            <v>1037.25</v>
          </cell>
          <cell r="L79">
            <v>6668</v>
          </cell>
          <cell r="M79">
            <v>6813551</v>
          </cell>
          <cell r="N79">
            <v>1021.83</v>
          </cell>
          <cell r="O79">
            <v>6673</v>
          </cell>
          <cell r="P79">
            <v>7295981</v>
          </cell>
          <cell r="Q79">
            <v>1093.3599999999999</v>
          </cell>
          <cell r="R79">
            <v>7016</v>
          </cell>
          <cell r="S79">
            <v>7786981</v>
          </cell>
          <cell r="T79">
            <v>1109.8900000000001</v>
          </cell>
          <cell r="U79">
            <v>6897</v>
          </cell>
          <cell r="V79">
            <v>7984558</v>
          </cell>
          <cell r="W79">
            <v>1157.69</v>
          </cell>
          <cell r="X79">
            <v>7083</v>
          </cell>
          <cell r="Y79">
            <v>8299558</v>
          </cell>
          <cell r="Z79">
            <v>1171.76</v>
          </cell>
          <cell r="AA79">
            <v>7283</v>
          </cell>
          <cell r="AB79">
            <v>8590043</v>
          </cell>
          <cell r="AC79">
            <v>1179.46</v>
          </cell>
          <cell r="AD79">
            <v>7627</v>
          </cell>
          <cell r="AE79">
            <v>9234539</v>
          </cell>
          <cell r="AF79">
            <v>1210.77</v>
          </cell>
          <cell r="AG79">
            <v>7906</v>
          </cell>
          <cell r="AH79">
            <v>10839969</v>
          </cell>
          <cell r="AI79">
            <v>1371.11</v>
          </cell>
          <cell r="AJ79">
            <v>8156</v>
          </cell>
          <cell r="AK79">
            <v>12292436</v>
          </cell>
          <cell r="AL79">
            <v>1507.16</v>
          </cell>
          <cell r="AM79">
            <v>8206</v>
          </cell>
          <cell r="AN79">
            <v>13209696</v>
          </cell>
          <cell r="AO79">
            <v>1609.76</v>
          </cell>
          <cell r="AP79">
            <v>8268</v>
          </cell>
          <cell r="AQ79">
            <v>12974623</v>
          </cell>
          <cell r="AR79">
            <v>1569.26</v>
          </cell>
          <cell r="AS79">
            <v>8353</v>
          </cell>
          <cell r="AT79">
            <v>12974623</v>
          </cell>
          <cell r="AU79">
            <v>1553.29</v>
          </cell>
          <cell r="AV79">
            <v>8397</v>
          </cell>
          <cell r="AW79">
            <v>12966290</v>
          </cell>
          <cell r="AX79">
            <v>1544.16</v>
          </cell>
          <cell r="AY79">
            <v>8691</v>
          </cell>
          <cell r="AZ79">
            <v>12974622</v>
          </cell>
          <cell r="BA79">
            <v>1492.88</v>
          </cell>
          <cell r="BB79">
            <v>9034</v>
          </cell>
          <cell r="BC79">
            <v>13131822</v>
          </cell>
          <cell r="BD79">
            <v>1453.6</v>
          </cell>
          <cell r="BE79">
            <v>8978</v>
          </cell>
          <cell r="BF79">
            <v>13127356</v>
          </cell>
          <cell r="BG79">
            <v>1462.17</v>
          </cell>
          <cell r="BH79">
            <v>9209</v>
          </cell>
          <cell r="BI79">
            <v>14154466</v>
          </cell>
          <cell r="BJ79">
            <v>1537.03</v>
          </cell>
          <cell r="BK79">
            <v>9528</v>
          </cell>
          <cell r="BL79">
            <v>14952460</v>
          </cell>
          <cell r="BM79">
            <v>1569.32</v>
          </cell>
          <cell r="BN79">
            <v>9404</v>
          </cell>
          <cell r="BO79">
            <v>17504380</v>
          </cell>
          <cell r="BP79">
            <v>1861.38</v>
          </cell>
        </row>
        <row r="80">
          <cell r="A80" t="str">
            <v>720</v>
          </cell>
          <cell r="B80" t="str">
            <v>Perquimans Co.</v>
          </cell>
          <cell r="C80">
            <v>1936</v>
          </cell>
          <cell r="D80">
            <v>1207012</v>
          </cell>
          <cell r="E80">
            <v>623.46</v>
          </cell>
          <cell r="F80">
            <v>1994</v>
          </cell>
          <cell r="G80">
            <v>1257012</v>
          </cell>
          <cell r="H80">
            <v>630.4</v>
          </cell>
          <cell r="I80">
            <v>1895</v>
          </cell>
          <cell r="J80">
            <v>1307012</v>
          </cell>
          <cell r="K80">
            <v>689.72</v>
          </cell>
          <cell r="L80">
            <v>1799</v>
          </cell>
          <cell r="M80">
            <v>1420169</v>
          </cell>
          <cell r="N80">
            <v>789.42</v>
          </cell>
          <cell r="O80">
            <v>1787</v>
          </cell>
          <cell r="P80">
            <v>1462769</v>
          </cell>
          <cell r="Q80">
            <v>818.56</v>
          </cell>
          <cell r="R80">
            <v>1722</v>
          </cell>
          <cell r="S80">
            <v>1462769</v>
          </cell>
          <cell r="T80">
            <v>849.46</v>
          </cell>
          <cell r="U80">
            <v>1714</v>
          </cell>
          <cell r="V80">
            <v>1537769</v>
          </cell>
          <cell r="W80">
            <v>897.18</v>
          </cell>
          <cell r="X80">
            <v>1727</v>
          </cell>
          <cell r="Y80">
            <v>1599280</v>
          </cell>
          <cell r="Z80">
            <v>926.05</v>
          </cell>
          <cell r="AA80">
            <v>1711</v>
          </cell>
          <cell r="AB80">
            <v>1677516</v>
          </cell>
          <cell r="AC80">
            <v>980.43</v>
          </cell>
          <cell r="AD80">
            <v>1824</v>
          </cell>
          <cell r="AE80">
            <v>1753004</v>
          </cell>
          <cell r="AF80">
            <v>961.08</v>
          </cell>
          <cell r="AG80">
            <v>1755</v>
          </cell>
          <cell r="AH80">
            <v>1840658</v>
          </cell>
          <cell r="AI80">
            <v>1048.81</v>
          </cell>
          <cell r="AJ80">
            <v>1881</v>
          </cell>
          <cell r="AK80">
            <v>2061540</v>
          </cell>
          <cell r="AL80">
            <v>1095.98</v>
          </cell>
          <cell r="AM80">
            <v>1734</v>
          </cell>
          <cell r="AN80">
            <v>2061540</v>
          </cell>
          <cell r="AO80">
            <v>1188.8900000000001</v>
          </cell>
          <cell r="AP80">
            <v>1762</v>
          </cell>
          <cell r="AQ80">
            <v>2137040</v>
          </cell>
          <cell r="AR80">
            <v>1212.8499999999999</v>
          </cell>
          <cell r="AS80">
            <v>1758</v>
          </cell>
          <cell r="AT80">
            <v>2137040</v>
          </cell>
          <cell r="AU80">
            <v>1215.6099999999999</v>
          </cell>
          <cell r="AV80">
            <v>1769</v>
          </cell>
          <cell r="AW80">
            <v>2150000</v>
          </cell>
          <cell r="AX80">
            <v>1215.3800000000001</v>
          </cell>
          <cell r="AY80">
            <v>1811</v>
          </cell>
          <cell r="AZ80">
            <v>2200000</v>
          </cell>
          <cell r="BA80">
            <v>1214.8</v>
          </cell>
          <cell r="BB80">
            <v>1800</v>
          </cell>
          <cell r="BC80">
            <v>2300000</v>
          </cell>
          <cell r="BD80">
            <v>1277.78</v>
          </cell>
          <cell r="BE80">
            <v>1749</v>
          </cell>
          <cell r="BF80">
            <v>2375000</v>
          </cell>
          <cell r="BG80">
            <v>1357.92</v>
          </cell>
          <cell r="BH80">
            <v>1715</v>
          </cell>
          <cell r="BI80">
            <v>2775000</v>
          </cell>
          <cell r="BJ80">
            <v>1618.08</v>
          </cell>
          <cell r="BK80">
            <v>1645</v>
          </cell>
          <cell r="BL80">
            <v>2775000</v>
          </cell>
          <cell r="BM80">
            <v>1686.93</v>
          </cell>
          <cell r="BN80">
            <v>1619</v>
          </cell>
          <cell r="BO80">
            <v>2900000</v>
          </cell>
          <cell r="BP80">
            <v>1791.23</v>
          </cell>
        </row>
        <row r="81">
          <cell r="A81" t="str">
            <v>730</v>
          </cell>
          <cell r="B81" t="str">
            <v>Person Co.</v>
          </cell>
          <cell r="C81">
            <v>5687</v>
          </cell>
          <cell r="D81">
            <v>5115373</v>
          </cell>
          <cell r="E81">
            <v>899.49</v>
          </cell>
          <cell r="F81">
            <v>5844</v>
          </cell>
          <cell r="G81">
            <v>5495504</v>
          </cell>
          <cell r="H81">
            <v>940.37</v>
          </cell>
          <cell r="I81">
            <v>5888</v>
          </cell>
          <cell r="J81">
            <v>5965409</v>
          </cell>
          <cell r="K81">
            <v>1013.15</v>
          </cell>
          <cell r="L81">
            <v>5985</v>
          </cell>
          <cell r="M81">
            <v>6500000</v>
          </cell>
          <cell r="N81">
            <v>1086.05</v>
          </cell>
          <cell r="O81">
            <v>6025</v>
          </cell>
          <cell r="P81">
            <v>6910050</v>
          </cell>
          <cell r="Q81">
            <v>1146.9000000000001</v>
          </cell>
          <cell r="R81">
            <v>6085</v>
          </cell>
          <cell r="S81">
            <v>6561200</v>
          </cell>
          <cell r="T81">
            <v>1078.26</v>
          </cell>
          <cell r="U81">
            <v>6158</v>
          </cell>
          <cell r="V81">
            <v>6661200</v>
          </cell>
          <cell r="W81">
            <v>1081.71</v>
          </cell>
          <cell r="X81">
            <v>6120</v>
          </cell>
          <cell r="Y81">
            <v>6535836</v>
          </cell>
          <cell r="Z81">
            <v>1067.95</v>
          </cell>
          <cell r="AA81">
            <v>6175</v>
          </cell>
          <cell r="AB81">
            <v>7075000</v>
          </cell>
          <cell r="AC81">
            <v>1145.75</v>
          </cell>
          <cell r="AD81">
            <v>6229</v>
          </cell>
          <cell r="AE81">
            <v>7875000</v>
          </cell>
          <cell r="AF81">
            <v>1264.25</v>
          </cell>
          <cell r="AG81">
            <v>6304</v>
          </cell>
          <cell r="AH81">
            <v>8479850</v>
          </cell>
          <cell r="AI81">
            <v>1345.15</v>
          </cell>
          <cell r="AJ81">
            <v>6266</v>
          </cell>
          <cell r="AK81">
            <v>9048000</v>
          </cell>
          <cell r="AL81">
            <v>1443.98</v>
          </cell>
          <cell r="AM81">
            <v>6122</v>
          </cell>
          <cell r="AN81">
            <v>8861567</v>
          </cell>
          <cell r="AO81">
            <v>1447.5</v>
          </cell>
          <cell r="AP81">
            <v>6035</v>
          </cell>
          <cell r="AQ81">
            <v>8861567</v>
          </cell>
          <cell r="AR81">
            <v>1468.36</v>
          </cell>
          <cell r="AS81">
            <v>5959</v>
          </cell>
          <cell r="AT81">
            <v>8861568</v>
          </cell>
          <cell r="AU81">
            <v>1487.09</v>
          </cell>
          <cell r="AV81">
            <v>5870</v>
          </cell>
          <cell r="AW81">
            <v>9038798</v>
          </cell>
          <cell r="AX81">
            <v>1539.83</v>
          </cell>
          <cell r="AY81">
            <v>5794</v>
          </cell>
          <cell r="AZ81">
            <v>9038798</v>
          </cell>
          <cell r="BA81">
            <v>1560.03</v>
          </cell>
          <cell r="BB81">
            <v>5760</v>
          </cell>
          <cell r="BC81">
            <v>9243381</v>
          </cell>
          <cell r="BD81">
            <v>1604.75</v>
          </cell>
          <cell r="BE81">
            <v>5778</v>
          </cell>
          <cell r="BF81">
            <v>9359614</v>
          </cell>
          <cell r="BG81">
            <v>1619.87</v>
          </cell>
          <cell r="BH81">
            <v>5736</v>
          </cell>
          <cell r="BI81">
            <v>9359614</v>
          </cell>
          <cell r="BJ81">
            <v>1631.73</v>
          </cell>
          <cell r="BK81">
            <v>5738</v>
          </cell>
          <cell r="BL81">
            <v>9359614</v>
          </cell>
          <cell r="BM81">
            <v>1631.16</v>
          </cell>
          <cell r="BN81">
            <v>5574</v>
          </cell>
          <cell r="BO81">
            <v>9546984</v>
          </cell>
          <cell r="BP81">
            <v>1712.77</v>
          </cell>
        </row>
        <row r="82">
          <cell r="A82" t="str">
            <v>740</v>
          </cell>
          <cell r="B82" t="str">
            <v>Pitt Co.</v>
          </cell>
          <cell r="C82">
            <v>19679</v>
          </cell>
          <cell r="D82">
            <v>16293090</v>
          </cell>
          <cell r="E82">
            <v>827.94</v>
          </cell>
          <cell r="F82">
            <v>19980</v>
          </cell>
          <cell r="G82">
            <v>17324362</v>
          </cell>
          <cell r="H82">
            <v>867.09</v>
          </cell>
          <cell r="I82">
            <v>20151</v>
          </cell>
          <cell r="J82">
            <v>18837249</v>
          </cell>
          <cell r="K82">
            <v>934.8</v>
          </cell>
          <cell r="L82">
            <v>20573</v>
          </cell>
          <cell r="M82">
            <v>21237249</v>
          </cell>
          <cell r="N82">
            <v>1032.29</v>
          </cell>
          <cell r="O82">
            <v>19744</v>
          </cell>
          <cell r="P82">
            <v>22496249</v>
          </cell>
          <cell r="Q82">
            <v>1139.4000000000001</v>
          </cell>
          <cell r="R82">
            <v>20414</v>
          </cell>
          <cell r="S82">
            <v>24537249</v>
          </cell>
          <cell r="T82">
            <v>1201.98</v>
          </cell>
          <cell r="U82">
            <v>21003</v>
          </cell>
          <cell r="V82">
            <v>26337249</v>
          </cell>
          <cell r="W82">
            <v>1253.98</v>
          </cell>
          <cell r="X82">
            <v>21551</v>
          </cell>
          <cell r="Y82">
            <v>27360448</v>
          </cell>
          <cell r="Z82">
            <v>1269.57</v>
          </cell>
          <cell r="AA82">
            <v>21990</v>
          </cell>
          <cell r="AB82">
            <v>28768545</v>
          </cell>
          <cell r="AC82">
            <v>1308.26</v>
          </cell>
          <cell r="AD82">
            <v>22495</v>
          </cell>
          <cell r="AE82">
            <v>30640965</v>
          </cell>
          <cell r="AF82">
            <v>1362.12</v>
          </cell>
          <cell r="AG82">
            <v>22928</v>
          </cell>
          <cell r="AH82">
            <v>32255776</v>
          </cell>
          <cell r="AI82">
            <v>1406.83</v>
          </cell>
          <cell r="AJ82">
            <v>23236</v>
          </cell>
          <cell r="AK82">
            <v>33397566</v>
          </cell>
          <cell r="AL82">
            <v>1437.32</v>
          </cell>
          <cell r="AM82">
            <v>23233</v>
          </cell>
          <cell r="AN82">
            <v>34139841</v>
          </cell>
          <cell r="AO82">
            <v>1469.45</v>
          </cell>
          <cell r="AP82">
            <v>23251</v>
          </cell>
          <cell r="AQ82">
            <v>34639841</v>
          </cell>
          <cell r="AR82">
            <v>1489.82</v>
          </cell>
          <cell r="AS82">
            <v>23557</v>
          </cell>
          <cell r="AT82">
            <v>34454142</v>
          </cell>
          <cell r="AU82">
            <v>1462.59</v>
          </cell>
          <cell r="AV82">
            <v>23594</v>
          </cell>
          <cell r="AW82">
            <v>34344726</v>
          </cell>
          <cell r="AX82">
            <v>1455.66</v>
          </cell>
          <cell r="AY82">
            <v>23845</v>
          </cell>
          <cell r="AZ82">
            <v>35076287</v>
          </cell>
          <cell r="BA82">
            <v>1471.01</v>
          </cell>
          <cell r="BB82">
            <v>23881</v>
          </cell>
          <cell r="BC82">
            <v>35576287</v>
          </cell>
          <cell r="BD82">
            <v>1489.73</v>
          </cell>
          <cell r="BE82">
            <v>24104</v>
          </cell>
          <cell r="BF82">
            <v>36576287</v>
          </cell>
          <cell r="BG82">
            <v>1517.44</v>
          </cell>
          <cell r="BH82">
            <v>24226</v>
          </cell>
          <cell r="BI82">
            <v>38213340</v>
          </cell>
          <cell r="BJ82">
            <v>1577.37</v>
          </cell>
          <cell r="BK82">
            <v>24444</v>
          </cell>
          <cell r="BL82">
            <v>38970807</v>
          </cell>
          <cell r="BM82">
            <v>1594.29</v>
          </cell>
          <cell r="BN82">
            <v>24906</v>
          </cell>
          <cell r="BO82">
            <v>39550269</v>
          </cell>
          <cell r="BP82">
            <v>1587.98</v>
          </cell>
        </row>
        <row r="83">
          <cell r="A83" t="str">
            <v>750</v>
          </cell>
          <cell r="B83" t="str">
            <v>Polk Co.</v>
          </cell>
          <cell r="C83">
            <v>2188</v>
          </cell>
          <cell r="D83">
            <v>2711678</v>
          </cell>
          <cell r="E83">
            <v>1239.3399999999999</v>
          </cell>
          <cell r="F83">
            <v>2263</v>
          </cell>
          <cell r="G83">
            <v>2864084</v>
          </cell>
          <cell r="H83">
            <v>1265.6099999999999</v>
          </cell>
          <cell r="I83">
            <v>2301</v>
          </cell>
          <cell r="J83">
            <v>2995270</v>
          </cell>
          <cell r="K83">
            <v>1301.73</v>
          </cell>
          <cell r="L83">
            <v>2343</v>
          </cell>
          <cell r="M83">
            <v>3114843</v>
          </cell>
          <cell r="N83">
            <v>1329.43</v>
          </cell>
          <cell r="O83">
            <v>2485</v>
          </cell>
          <cell r="P83">
            <v>3408184</v>
          </cell>
          <cell r="Q83">
            <v>1371.5</v>
          </cell>
          <cell r="R83">
            <v>2452</v>
          </cell>
          <cell r="S83">
            <v>3474942</v>
          </cell>
          <cell r="T83">
            <v>1417.19</v>
          </cell>
          <cell r="U83">
            <v>2377</v>
          </cell>
          <cell r="V83">
            <v>3612795</v>
          </cell>
          <cell r="W83">
            <v>1519.9</v>
          </cell>
          <cell r="X83">
            <v>2416</v>
          </cell>
          <cell r="Y83">
            <v>3659633</v>
          </cell>
          <cell r="Z83">
            <v>1514.75</v>
          </cell>
          <cell r="AA83">
            <v>2471</v>
          </cell>
          <cell r="AB83">
            <v>3757896</v>
          </cell>
          <cell r="AC83">
            <v>1520.8</v>
          </cell>
          <cell r="AD83">
            <v>2527</v>
          </cell>
          <cell r="AE83">
            <v>3965055</v>
          </cell>
          <cell r="AF83">
            <v>1569.08</v>
          </cell>
          <cell r="AG83">
            <v>2430</v>
          </cell>
          <cell r="AH83">
            <v>4120672</v>
          </cell>
          <cell r="AI83">
            <v>1695.75</v>
          </cell>
          <cell r="AJ83">
            <v>2531</v>
          </cell>
          <cell r="AK83">
            <v>4296924</v>
          </cell>
          <cell r="AL83">
            <v>1697.72</v>
          </cell>
          <cell r="AM83">
            <v>2456</v>
          </cell>
          <cell r="AN83">
            <v>4451349</v>
          </cell>
          <cell r="AO83">
            <v>1812.44</v>
          </cell>
          <cell r="AP83">
            <v>2427</v>
          </cell>
          <cell r="AQ83">
            <v>4385054</v>
          </cell>
          <cell r="AR83">
            <v>1806.78</v>
          </cell>
          <cell r="AS83">
            <v>2359</v>
          </cell>
          <cell r="AT83">
            <v>4634788</v>
          </cell>
          <cell r="AU83">
            <v>1964.73</v>
          </cell>
          <cell r="AV83">
            <v>2300</v>
          </cell>
          <cell r="AW83">
            <v>4784788</v>
          </cell>
          <cell r="AX83">
            <v>2080.34</v>
          </cell>
          <cell r="AY83">
            <v>2303</v>
          </cell>
          <cell r="AZ83">
            <v>4784788</v>
          </cell>
          <cell r="BA83">
            <v>2077.63</v>
          </cell>
          <cell r="BB83">
            <v>2275</v>
          </cell>
          <cell r="BC83">
            <v>4934788</v>
          </cell>
          <cell r="BD83">
            <v>2169.14</v>
          </cell>
          <cell r="BE83">
            <v>2286</v>
          </cell>
          <cell r="BF83">
            <v>5034788</v>
          </cell>
          <cell r="BG83">
            <v>2202.44</v>
          </cell>
          <cell r="BH83">
            <v>2185</v>
          </cell>
          <cell r="BI83">
            <v>5129788</v>
          </cell>
          <cell r="BJ83">
            <v>2347.73</v>
          </cell>
          <cell r="BK83">
            <v>2163</v>
          </cell>
          <cell r="BL83">
            <v>5129788</v>
          </cell>
          <cell r="BM83">
            <v>2371.61</v>
          </cell>
          <cell r="BN83">
            <v>2107</v>
          </cell>
          <cell r="BO83">
            <v>5129788</v>
          </cell>
          <cell r="BP83">
            <v>2434.64</v>
          </cell>
        </row>
        <row r="84">
          <cell r="A84" t="str">
            <v>760</v>
          </cell>
          <cell r="B84" t="str">
            <v>Randolph Co.</v>
          </cell>
          <cell r="C84">
            <v>20390</v>
          </cell>
          <cell r="D84">
            <v>13121634</v>
          </cell>
          <cell r="E84">
            <v>643.53</v>
          </cell>
          <cell r="F84">
            <v>20804</v>
          </cell>
          <cell r="G84">
            <v>13854466</v>
          </cell>
          <cell r="H84">
            <v>665.95</v>
          </cell>
          <cell r="I84">
            <v>21045</v>
          </cell>
          <cell r="J84">
            <v>14566888</v>
          </cell>
          <cell r="K84">
            <v>692.18</v>
          </cell>
          <cell r="L84">
            <v>21387</v>
          </cell>
          <cell r="M84">
            <v>15508029</v>
          </cell>
          <cell r="N84">
            <v>725.11</v>
          </cell>
          <cell r="O84">
            <v>21940</v>
          </cell>
          <cell r="P84">
            <v>18169082</v>
          </cell>
          <cell r="Q84">
            <v>828.13</v>
          </cell>
          <cell r="R84">
            <v>22425</v>
          </cell>
          <cell r="S84">
            <v>16897739</v>
          </cell>
          <cell r="T84">
            <v>753.52</v>
          </cell>
          <cell r="U84">
            <v>22849</v>
          </cell>
          <cell r="V84">
            <v>19245064</v>
          </cell>
          <cell r="W84">
            <v>842.27</v>
          </cell>
          <cell r="X84">
            <v>22748</v>
          </cell>
          <cell r="Y84">
            <v>20913420</v>
          </cell>
          <cell r="Z84">
            <v>919.35</v>
          </cell>
          <cell r="AA84">
            <v>23072</v>
          </cell>
          <cell r="AB84">
            <v>22390558</v>
          </cell>
          <cell r="AC84">
            <v>970.46</v>
          </cell>
          <cell r="AD84">
            <v>23549</v>
          </cell>
          <cell r="AE84">
            <v>23602985</v>
          </cell>
          <cell r="AF84">
            <v>1002.29</v>
          </cell>
          <cell r="AG84">
            <v>23475</v>
          </cell>
          <cell r="AH84">
            <v>24493600</v>
          </cell>
          <cell r="AI84">
            <v>1043.3900000000001</v>
          </cell>
          <cell r="AJ84">
            <v>23584</v>
          </cell>
          <cell r="AK84">
            <v>26163676</v>
          </cell>
          <cell r="AL84">
            <v>1109.3800000000001</v>
          </cell>
          <cell r="AM84">
            <v>23238</v>
          </cell>
          <cell r="AN84">
            <v>27303207</v>
          </cell>
          <cell r="AO84">
            <v>1174.94</v>
          </cell>
          <cell r="AP84">
            <v>23277</v>
          </cell>
          <cell r="AQ84">
            <v>26623298</v>
          </cell>
          <cell r="AR84">
            <v>1143.76</v>
          </cell>
          <cell r="AS84">
            <v>23361</v>
          </cell>
          <cell r="AT84">
            <v>26738599</v>
          </cell>
          <cell r="AU84">
            <v>1144.58</v>
          </cell>
          <cell r="AV84">
            <v>23380</v>
          </cell>
          <cell r="AW84">
            <v>26723011</v>
          </cell>
          <cell r="AX84">
            <v>1142.99</v>
          </cell>
          <cell r="AY84">
            <v>23197</v>
          </cell>
          <cell r="AZ84">
            <v>26862827</v>
          </cell>
          <cell r="BA84">
            <v>1158.03</v>
          </cell>
          <cell r="BB84">
            <v>23130</v>
          </cell>
          <cell r="BC84">
            <v>27388579</v>
          </cell>
          <cell r="BD84">
            <v>1184.1099999999999</v>
          </cell>
          <cell r="BE84">
            <v>23078</v>
          </cell>
          <cell r="BF84">
            <v>27611995</v>
          </cell>
          <cell r="BG84">
            <v>1196.46</v>
          </cell>
          <cell r="BH84">
            <v>23343</v>
          </cell>
          <cell r="BI84">
            <v>28316889</v>
          </cell>
          <cell r="BJ84">
            <v>1213.08</v>
          </cell>
          <cell r="BK84">
            <v>22956</v>
          </cell>
          <cell r="BL84">
            <v>29476605</v>
          </cell>
          <cell r="BM84">
            <v>1284.05</v>
          </cell>
          <cell r="BN84">
            <v>22625</v>
          </cell>
          <cell r="BO84">
            <v>30042227</v>
          </cell>
          <cell r="BP84">
            <v>1327.83</v>
          </cell>
        </row>
        <row r="85">
          <cell r="A85" t="str">
            <v>770</v>
          </cell>
          <cell r="B85" t="str">
            <v>Richmond Co.</v>
          </cell>
          <cell r="C85">
            <v>8339</v>
          </cell>
          <cell r="D85">
            <v>4350000</v>
          </cell>
          <cell r="E85">
            <v>521.65</v>
          </cell>
          <cell r="F85">
            <v>8419</v>
          </cell>
          <cell r="G85">
            <v>4675000</v>
          </cell>
          <cell r="H85">
            <v>555.29</v>
          </cell>
          <cell r="I85">
            <v>8358</v>
          </cell>
          <cell r="J85">
            <v>4800000</v>
          </cell>
          <cell r="K85">
            <v>574.29999999999995</v>
          </cell>
          <cell r="L85">
            <v>8370</v>
          </cell>
          <cell r="M85">
            <v>5000000</v>
          </cell>
          <cell r="N85">
            <v>597.37</v>
          </cell>
          <cell r="O85">
            <v>8316</v>
          </cell>
          <cell r="P85">
            <v>5150000</v>
          </cell>
          <cell r="Q85">
            <v>619.29</v>
          </cell>
          <cell r="R85">
            <v>8324</v>
          </cell>
          <cell r="S85">
            <v>5175000</v>
          </cell>
          <cell r="T85">
            <v>621.70000000000005</v>
          </cell>
          <cell r="U85">
            <v>8398</v>
          </cell>
          <cell r="V85">
            <v>5350000</v>
          </cell>
          <cell r="W85">
            <v>637.05999999999995</v>
          </cell>
          <cell r="X85">
            <v>8270</v>
          </cell>
          <cell r="Y85">
            <v>5600000</v>
          </cell>
          <cell r="Z85">
            <v>677.15</v>
          </cell>
          <cell r="AA85">
            <v>8276</v>
          </cell>
          <cell r="AB85">
            <v>5900004</v>
          </cell>
          <cell r="AC85">
            <v>712.91</v>
          </cell>
          <cell r="AD85">
            <v>8376</v>
          </cell>
          <cell r="AE85">
            <v>6200000</v>
          </cell>
          <cell r="AF85">
            <v>740.21</v>
          </cell>
          <cell r="AG85">
            <v>8170</v>
          </cell>
          <cell r="AH85">
            <v>6700000</v>
          </cell>
          <cell r="AI85">
            <v>820.07</v>
          </cell>
          <cell r="AJ85">
            <v>7973</v>
          </cell>
          <cell r="AK85">
            <v>7100000</v>
          </cell>
          <cell r="AL85">
            <v>890.51</v>
          </cell>
          <cell r="AM85">
            <v>7795</v>
          </cell>
          <cell r="AN85">
            <v>6925002</v>
          </cell>
          <cell r="AO85">
            <v>888.39</v>
          </cell>
          <cell r="AP85">
            <v>7695</v>
          </cell>
          <cell r="AQ85">
            <v>6925000</v>
          </cell>
          <cell r="AR85">
            <v>899.94</v>
          </cell>
          <cell r="AS85">
            <v>7632</v>
          </cell>
          <cell r="AT85">
            <v>6925000</v>
          </cell>
          <cell r="AU85">
            <v>907.36</v>
          </cell>
          <cell r="AV85">
            <v>7643</v>
          </cell>
          <cell r="AW85">
            <v>6925000</v>
          </cell>
          <cell r="AX85">
            <v>906.06</v>
          </cell>
          <cell r="AY85">
            <v>7664</v>
          </cell>
          <cell r="AZ85">
            <v>6924990</v>
          </cell>
          <cell r="BA85">
            <v>903.57</v>
          </cell>
          <cell r="BB85">
            <v>7703</v>
          </cell>
          <cell r="BC85">
            <v>6925000</v>
          </cell>
          <cell r="BD85">
            <v>899</v>
          </cell>
          <cell r="BE85">
            <v>7548</v>
          </cell>
          <cell r="BF85">
            <v>7175000</v>
          </cell>
          <cell r="BG85">
            <v>950.58</v>
          </cell>
          <cell r="BH85">
            <v>7435</v>
          </cell>
          <cell r="BI85">
            <v>7485000</v>
          </cell>
          <cell r="BJ85">
            <v>1006.72</v>
          </cell>
          <cell r="BK85">
            <v>7334</v>
          </cell>
          <cell r="BL85">
            <v>7763448</v>
          </cell>
          <cell r="BM85">
            <v>1058.56</v>
          </cell>
          <cell r="BN85">
            <v>7222</v>
          </cell>
          <cell r="BO85">
            <v>7763448</v>
          </cell>
          <cell r="BP85">
            <v>1074.97</v>
          </cell>
        </row>
        <row r="86">
          <cell r="A86" t="str">
            <v>780</v>
          </cell>
          <cell r="B86" t="str">
            <v>Robeson Co.</v>
          </cell>
          <cell r="C86">
            <v>23505</v>
          </cell>
          <cell r="D86">
            <v>11120605</v>
          </cell>
          <cell r="E86">
            <v>473.12</v>
          </cell>
          <cell r="F86">
            <v>23975</v>
          </cell>
          <cell r="G86">
            <v>11266605</v>
          </cell>
          <cell r="H86">
            <v>469.93</v>
          </cell>
          <cell r="I86">
            <v>24115</v>
          </cell>
          <cell r="J86">
            <v>11266605</v>
          </cell>
          <cell r="K86">
            <v>467.2</v>
          </cell>
          <cell r="L86">
            <v>24022</v>
          </cell>
          <cell r="M86">
            <v>11266605</v>
          </cell>
          <cell r="N86">
            <v>469.01</v>
          </cell>
          <cell r="O86">
            <v>23947</v>
          </cell>
          <cell r="P86">
            <v>11834316</v>
          </cell>
          <cell r="Q86">
            <v>494.19</v>
          </cell>
          <cell r="R86">
            <v>23903</v>
          </cell>
          <cell r="S86">
            <v>11847707</v>
          </cell>
          <cell r="T86">
            <v>495.66</v>
          </cell>
          <cell r="U86">
            <v>24128</v>
          </cell>
          <cell r="V86">
            <v>11966184</v>
          </cell>
          <cell r="W86">
            <v>495.95</v>
          </cell>
          <cell r="X86">
            <v>24241</v>
          </cell>
          <cell r="Y86">
            <v>12085812</v>
          </cell>
          <cell r="Z86">
            <v>498.57</v>
          </cell>
          <cell r="AA86">
            <v>24540</v>
          </cell>
          <cell r="AB86">
            <v>12331464</v>
          </cell>
          <cell r="AC86">
            <v>502.5</v>
          </cell>
          <cell r="AD86">
            <v>24370</v>
          </cell>
          <cell r="AE86">
            <v>12331464</v>
          </cell>
          <cell r="AF86">
            <v>506.01</v>
          </cell>
          <cell r="AG86">
            <v>24197</v>
          </cell>
          <cell r="AH86">
            <v>12331464</v>
          </cell>
          <cell r="AI86">
            <v>509.63</v>
          </cell>
          <cell r="AJ86">
            <v>23975</v>
          </cell>
          <cell r="AK86">
            <v>12331464</v>
          </cell>
          <cell r="AL86">
            <v>514.35</v>
          </cell>
          <cell r="AM86">
            <v>23502</v>
          </cell>
          <cell r="AN86">
            <v>12331464</v>
          </cell>
          <cell r="AO86">
            <v>524.70000000000005</v>
          </cell>
          <cell r="AP86">
            <v>23494</v>
          </cell>
          <cell r="AQ86">
            <v>12375000</v>
          </cell>
          <cell r="AR86">
            <v>526.73</v>
          </cell>
          <cell r="AS86">
            <v>23540</v>
          </cell>
          <cell r="AT86">
            <v>12375000</v>
          </cell>
          <cell r="AU86">
            <v>525.70000000000005</v>
          </cell>
          <cell r="AV86">
            <v>24142</v>
          </cell>
          <cell r="AW86">
            <v>12375000</v>
          </cell>
          <cell r="AX86">
            <v>512.59</v>
          </cell>
          <cell r="AY86">
            <v>24024</v>
          </cell>
          <cell r="AZ86">
            <v>12375000</v>
          </cell>
          <cell r="BA86">
            <v>515.11</v>
          </cell>
          <cell r="BB86">
            <v>23902</v>
          </cell>
          <cell r="BC86">
            <v>12375000</v>
          </cell>
          <cell r="BD86">
            <v>517.74</v>
          </cell>
          <cell r="BE86">
            <v>23795</v>
          </cell>
          <cell r="BF86">
            <v>12375000</v>
          </cell>
          <cell r="BG86">
            <v>520.07000000000005</v>
          </cell>
          <cell r="BH86">
            <v>23757</v>
          </cell>
          <cell r="BI86">
            <v>12375000</v>
          </cell>
          <cell r="BJ86">
            <v>520.9</v>
          </cell>
          <cell r="BK86">
            <v>23523</v>
          </cell>
          <cell r="BL86">
            <v>13305000</v>
          </cell>
          <cell r="BM86">
            <v>565.62</v>
          </cell>
          <cell r="BN86">
            <v>22725</v>
          </cell>
          <cell r="BO86">
            <v>13305000</v>
          </cell>
          <cell r="BP86">
            <v>585.48</v>
          </cell>
        </row>
        <row r="87">
          <cell r="A87" t="str">
            <v>790</v>
          </cell>
          <cell r="B87" t="str">
            <v>Rockingham Co.</v>
          </cell>
          <cell r="C87">
            <v>14478</v>
          </cell>
          <cell r="D87">
            <v>11526308</v>
          </cell>
          <cell r="E87">
            <v>796.13</v>
          </cell>
          <cell r="F87">
            <v>14637</v>
          </cell>
          <cell r="G87">
            <v>12031614</v>
          </cell>
          <cell r="H87">
            <v>822</v>
          </cell>
          <cell r="I87">
            <v>14731</v>
          </cell>
          <cell r="J87">
            <v>12531614</v>
          </cell>
          <cell r="K87">
            <v>850.7</v>
          </cell>
          <cell r="L87">
            <v>14633</v>
          </cell>
          <cell r="M87">
            <v>13100000</v>
          </cell>
          <cell r="N87">
            <v>895.24</v>
          </cell>
          <cell r="O87">
            <v>14568</v>
          </cell>
          <cell r="P87">
            <v>12593295</v>
          </cell>
          <cell r="Q87">
            <v>864.45</v>
          </cell>
          <cell r="R87">
            <v>14796</v>
          </cell>
          <cell r="S87">
            <v>13366690</v>
          </cell>
          <cell r="T87">
            <v>903.4</v>
          </cell>
          <cell r="U87">
            <v>14849</v>
          </cell>
          <cell r="V87">
            <v>13926690</v>
          </cell>
          <cell r="W87">
            <v>937.89</v>
          </cell>
          <cell r="X87">
            <v>14756</v>
          </cell>
          <cell r="Y87">
            <v>13931160</v>
          </cell>
          <cell r="Z87">
            <v>944.1</v>
          </cell>
          <cell r="AA87">
            <v>14751</v>
          </cell>
          <cell r="AB87">
            <v>14697160</v>
          </cell>
          <cell r="AC87">
            <v>996.35</v>
          </cell>
          <cell r="AD87">
            <v>14664</v>
          </cell>
          <cell r="AE87">
            <v>15102726</v>
          </cell>
          <cell r="AF87">
            <v>1029.92</v>
          </cell>
          <cell r="AG87">
            <v>14517</v>
          </cell>
          <cell r="AH87">
            <v>15707072</v>
          </cell>
          <cell r="AI87">
            <v>1081.98</v>
          </cell>
          <cell r="AJ87">
            <v>14503</v>
          </cell>
          <cell r="AK87">
            <v>15981873</v>
          </cell>
          <cell r="AL87">
            <v>1101.97</v>
          </cell>
          <cell r="AM87">
            <v>14192</v>
          </cell>
          <cell r="AN87">
            <v>15834840</v>
          </cell>
          <cell r="AO87">
            <v>1115.76</v>
          </cell>
          <cell r="AP87">
            <v>14099</v>
          </cell>
          <cell r="AQ87">
            <v>15834840</v>
          </cell>
          <cell r="AR87">
            <v>1123.1199999999999</v>
          </cell>
          <cell r="AS87">
            <v>13914</v>
          </cell>
          <cell r="AT87">
            <v>15834840</v>
          </cell>
          <cell r="AU87">
            <v>1138.05</v>
          </cell>
          <cell r="AV87">
            <v>13837</v>
          </cell>
          <cell r="AW87">
            <v>15834840</v>
          </cell>
          <cell r="AX87">
            <v>1144.3800000000001</v>
          </cell>
          <cell r="AY87">
            <v>13621</v>
          </cell>
          <cell r="AZ87">
            <v>15834840</v>
          </cell>
          <cell r="BA87">
            <v>1162.53</v>
          </cell>
          <cell r="BB87">
            <v>13449</v>
          </cell>
          <cell r="BC87">
            <v>15834840</v>
          </cell>
          <cell r="BD87">
            <v>1177.4000000000001</v>
          </cell>
          <cell r="BE87">
            <v>13316</v>
          </cell>
          <cell r="BF87">
            <v>15834840</v>
          </cell>
          <cell r="BG87">
            <v>1189.1600000000001</v>
          </cell>
          <cell r="BH87">
            <v>13017</v>
          </cell>
          <cell r="BI87">
            <v>15834840</v>
          </cell>
          <cell r="BJ87">
            <v>1216.47</v>
          </cell>
          <cell r="BK87">
            <v>12791</v>
          </cell>
          <cell r="BL87">
            <v>15834840</v>
          </cell>
          <cell r="BM87">
            <v>1237.97</v>
          </cell>
          <cell r="BN87">
            <v>12529</v>
          </cell>
          <cell r="BO87">
            <v>15834840</v>
          </cell>
          <cell r="BP87">
            <v>1263.8599999999999</v>
          </cell>
        </row>
        <row r="88">
          <cell r="A88" t="str">
            <v>800</v>
          </cell>
          <cell r="B88" t="str">
            <v xml:space="preserve">Rowan Co.  </v>
          </cell>
          <cell r="C88">
            <v>20644</v>
          </cell>
          <cell r="D88">
            <v>16122720</v>
          </cell>
          <cell r="E88">
            <v>780.99</v>
          </cell>
          <cell r="F88">
            <v>21066</v>
          </cell>
          <cell r="G88">
            <v>18673382</v>
          </cell>
          <cell r="H88">
            <v>886.42</v>
          </cell>
          <cell r="I88">
            <v>21025</v>
          </cell>
          <cell r="J88">
            <v>22128719</v>
          </cell>
          <cell r="K88">
            <v>1052.5</v>
          </cell>
          <cell r="L88">
            <v>20355</v>
          </cell>
          <cell r="M88">
            <v>25541091</v>
          </cell>
          <cell r="N88">
            <v>1254.78</v>
          </cell>
          <cell r="O88">
            <v>21705</v>
          </cell>
          <cell r="P88">
            <v>25421956</v>
          </cell>
          <cell r="Q88">
            <v>1171.25</v>
          </cell>
          <cell r="R88">
            <v>22004</v>
          </cell>
          <cell r="S88">
            <v>24792867</v>
          </cell>
          <cell r="T88">
            <v>1126.74</v>
          </cell>
          <cell r="U88">
            <v>22123</v>
          </cell>
          <cell r="V88">
            <v>26586132</v>
          </cell>
          <cell r="W88">
            <v>1201.74</v>
          </cell>
          <cell r="X88">
            <v>22101</v>
          </cell>
          <cell r="Y88">
            <v>26618372</v>
          </cell>
          <cell r="Z88">
            <v>1204.4000000000001</v>
          </cell>
          <cell r="AA88">
            <v>22000</v>
          </cell>
          <cell r="AB88">
            <v>26396493</v>
          </cell>
          <cell r="AC88">
            <v>1199.8399999999999</v>
          </cell>
          <cell r="AD88">
            <v>22082</v>
          </cell>
          <cell r="AE88">
            <v>30053013</v>
          </cell>
          <cell r="AF88">
            <v>1360.97</v>
          </cell>
          <cell r="AG88">
            <v>22077</v>
          </cell>
          <cell r="AH88">
            <v>32580990</v>
          </cell>
          <cell r="AI88">
            <v>1475.79</v>
          </cell>
          <cell r="AJ88">
            <v>22009</v>
          </cell>
          <cell r="AK88">
            <v>34040769</v>
          </cell>
          <cell r="AL88">
            <v>1546.67</v>
          </cell>
          <cell r="AM88">
            <v>21785</v>
          </cell>
          <cell r="AN88">
            <v>34534255</v>
          </cell>
          <cell r="AO88">
            <v>1585.23</v>
          </cell>
          <cell r="AP88">
            <v>21769</v>
          </cell>
          <cell r="AQ88">
            <v>35259836</v>
          </cell>
          <cell r="AR88">
            <v>1619.73</v>
          </cell>
          <cell r="AS88">
            <v>21559</v>
          </cell>
          <cell r="AT88">
            <v>34222397</v>
          </cell>
          <cell r="AU88">
            <v>1587.38</v>
          </cell>
          <cell r="AV88">
            <v>21323</v>
          </cell>
          <cell r="AW88">
            <v>34262442</v>
          </cell>
          <cell r="AX88">
            <v>1606.83</v>
          </cell>
          <cell r="AY88">
            <v>21181</v>
          </cell>
          <cell r="AZ88">
            <v>34340165</v>
          </cell>
          <cell r="BA88">
            <v>1621.27</v>
          </cell>
          <cell r="BB88">
            <v>21093</v>
          </cell>
          <cell r="BC88">
            <v>34856848</v>
          </cell>
          <cell r="BD88">
            <v>1652.53</v>
          </cell>
          <cell r="BE88">
            <v>21228</v>
          </cell>
          <cell r="BF88">
            <v>35769561</v>
          </cell>
          <cell r="BG88">
            <v>1685.02</v>
          </cell>
          <cell r="BH88">
            <v>21012</v>
          </cell>
          <cell r="BI88">
            <v>37700048</v>
          </cell>
          <cell r="BJ88">
            <v>1794.22</v>
          </cell>
          <cell r="BK88">
            <v>20580</v>
          </cell>
          <cell r="BL88">
            <v>37984669</v>
          </cell>
          <cell r="BM88">
            <v>1845.71</v>
          </cell>
          <cell r="BN88">
            <v>20431</v>
          </cell>
          <cell r="BO88">
            <v>39077333</v>
          </cell>
          <cell r="BP88">
            <v>1912.65</v>
          </cell>
        </row>
        <row r="89">
          <cell r="A89" t="str">
            <v>810</v>
          </cell>
          <cell r="B89" t="str">
            <v>Rutherford Co.</v>
          </cell>
          <cell r="C89">
            <v>10153</v>
          </cell>
          <cell r="D89">
            <v>7355548</v>
          </cell>
          <cell r="E89">
            <v>724.47</v>
          </cell>
          <cell r="F89">
            <v>10178</v>
          </cell>
          <cell r="G89">
            <v>7678341</v>
          </cell>
          <cell r="H89">
            <v>754.41</v>
          </cell>
          <cell r="I89">
            <v>10135</v>
          </cell>
          <cell r="J89">
            <v>8216799</v>
          </cell>
          <cell r="K89">
            <v>810.73</v>
          </cell>
          <cell r="L89">
            <v>10259</v>
          </cell>
          <cell r="M89">
            <v>8833189</v>
          </cell>
          <cell r="N89">
            <v>861.02</v>
          </cell>
          <cell r="O89">
            <v>10179</v>
          </cell>
          <cell r="P89">
            <v>9288878</v>
          </cell>
          <cell r="Q89">
            <v>912.55</v>
          </cell>
          <cell r="R89">
            <v>10225</v>
          </cell>
          <cell r="S89">
            <v>9322751</v>
          </cell>
          <cell r="T89">
            <v>911.76</v>
          </cell>
          <cell r="U89">
            <v>10266</v>
          </cell>
          <cell r="V89">
            <v>9504147</v>
          </cell>
          <cell r="W89">
            <v>925.79</v>
          </cell>
          <cell r="X89">
            <v>10295</v>
          </cell>
          <cell r="Y89">
            <v>10224313</v>
          </cell>
          <cell r="Z89">
            <v>993.13</v>
          </cell>
          <cell r="AA89">
            <v>10422</v>
          </cell>
          <cell r="AB89">
            <v>10642388</v>
          </cell>
          <cell r="AC89">
            <v>1021.15</v>
          </cell>
          <cell r="AD89">
            <v>10432</v>
          </cell>
          <cell r="AE89">
            <v>11172007</v>
          </cell>
          <cell r="AF89">
            <v>1070.94</v>
          </cell>
          <cell r="AG89">
            <v>10545</v>
          </cell>
          <cell r="AH89">
            <v>11793059</v>
          </cell>
          <cell r="AI89">
            <v>1118.3599999999999</v>
          </cell>
          <cell r="AJ89">
            <v>10607</v>
          </cell>
          <cell r="AK89">
            <v>12146850</v>
          </cell>
          <cell r="AL89">
            <v>1145.17</v>
          </cell>
          <cell r="AM89">
            <v>10422</v>
          </cell>
          <cell r="AN89">
            <v>12146854</v>
          </cell>
          <cell r="AO89">
            <v>1165.5</v>
          </cell>
          <cell r="AP89">
            <v>10264</v>
          </cell>
          <cell r="AQ89">
            <v>11995014</v>
          </cell>
          <cell r="AR89">
            <v>1168.6500000000001</v>
          </cell>
          <cell r="AS89">
            <v>10313</v>
          </cell>
          <cell r="AT89">
            <v>12271014</v>
          </cell>
          <cell r="AU89">
            <v>1189.8599999999999</v>
          </cell>
          <cell r="AV89">
            <v>10415</v>
          </cell>
          <cell r="AW89">
            <v>12482227</v>
          </cell>
          <cell r="AX89">
            <v>1198.49</v>
          </cell>
          <cell r="AY89">
            <v>10207</v>
          </cell>
          <cell r="AZ89">
            <v>12499713</v>
          </cell>
          <cell r="BA89">
            <v>1224.6199999999999</v>
          </cell>
          <cell r="BB89">
            <v>10273</v>
          </cell>
          <cell r="BC89">
            <v>12669713</v>
          </cell>
          <cell r="BD89">
            <v>1233.3</v>
          </cell>
          <cell r="BE89">
            <v>10181</v>
          </cell>
          <cell r="BF89">
            <v>13095375</v>
          </cell>
          <cell r="BG89">
            <v>1286.26</v>
          </cell>
          <cell r="BH89">
            <v>10132</v>
          </cell>
          <cell r="BI89">
            <v>13598146</v>
          </cell>
          <cell r="BJ89">
            <v>1342.1</v>
          </cell>
          <cell r="BK89">
            <v>9991</v>
          </cell>
          <cell r="BL89">
            <v>13852431</v>
          </cell>
          <cell r="BM89">
            <v>1386.49</v>
          </cell>
          <cell r="BN89">
            <v>10098</v>
          </cell>
          <cell r="BO89">
            <v>14284004</v>
          </cell>
          <cell r="BP89">
            <v>1414.54</v>
          </cell>
        </row>
        <row r="90">
          <cell r="A90" t="str">
            <v>820</v>
          </cell>
          <cell r="B90" t="str">
            <v>Sampson Co.</v>
          </cell>
          <cell r="C90">
            <v>10146</v>
          </cell>
          <cell r="D90">
            <v>6519464</v>
          </cell>
          <cell r="E90">
            <v>642.55999999999995</v>
          </cell>
          <cell r="F90">
            <v>10242</v>
          </cell>
          <cell r="G90">
            <v>6440730</v>
          </cell>
          <cell r="H90">
            <v>628.85</v>
          </cell>
          <cell r="I90">
            <v>10312</v>
          </cell>
          <cell r="J90">
            <v>7049666</v>
          </cell>
          <cell r="K90">
            <v>683.64</v>
          </cell>
          <cell r="L90">
            <v>10625</v>
          </cell>
          <cell r="M90">
            <v>7377495</v>
          </cell>
          <cell r="N90">
            <v>694.35</v>
          </cell>
          <cell r="O90">
            <v>10658</v>
          </cell>
          <cell r="P90">
            <v>7586491</v>
          </cell>
          <cell r="Q90">
            <v>711.81</v>
          </cell>
          <cell r="R90">
            <v>10836</v>
          </cell>
          <cell r="S90">
            <v>7170940</v>
          </cell>
          <cell r="T90">
            <v>661.77</v>
          </cell>
          <cell r="U90">
            <v>10844</v>
          </cell>
          <cell r="V90">
            <v>7868654</v>
          </cell>
          <cell r="W90">
            <v>725.62</v>
          </cell>
          <cell r="X90">
            <v>11117</v>
          </cell>
          <cell r="Y90">
            <v>8191499</v>
          </cell>
          <cell r="Z90">
            <v>736.84</v>
          </cell>
          <cell r="AA90">
            <v>11349</v>
          </cell>
          <cell r="AB90">
            <v>8482903</v>
          </cell>
          <cell r="AC90">
            <v>747.46</v>
          </cell>
          <cell r="AD90">
            <v>11364</v>
          </cell>
          <cell r="AE90">
            <v>8501807</v>
          </cell>
          <cell r="AF90">
            <v>748.14</v>
          </cell>
          <cell r="AG90">
            <v>11447</v>
          </cell>
          <cell r="AH90">
            <v>8778235</v>
          </cell>
          <cell r="AI90">
            <v>766.86</v>
          </cell>
          <cell r="AJ90">
            <v>11632</v>
          </cell>
          <cell r="AK90">
            <v>10711157</v>
          </cell>
          <cell r="AL90">
            <v>920.84</v>
          </cell>
          <cell r="AM90">
            <v>11605</v>
          </cell>
          <cell r="AN90">
            <v>10976992</v>
          </cell>
          <cell r="AO90">
            <v>945.88</v>
          </cell>
          <cell r="AP90">
            <v>11637</v>
          </cell>
          <cell r="AQ90">
            <v>10999944</v>
          </cell>
          <cell r="AR90">
            <v>945.26</v>
          </cell>
          <cell r="AS90">
            <v>11529</v>
          </cell>
          <cell r="AT90">
            <v>11116817</v>
          </cell>
          <cell r="AU90">
            <v>964.25</v>
          </cell>
          <cell r="AV90">
            <v>11605</v>
          </cell>
          <cell r="AW90">
            <v>11517517</v>
          </cell>
          <cell r="AX90">
            <v>992.46</v>
          </cell>
          <cell r="AY90">
            <v>11674</v>
          </cell>
          <cell r="AZ90">
            <v>11497399</v>
          </cell>
          <cell r="BA90">
            <v>984.87</v>
          </cell>
          <cell r="BB90">
            <v>11668</v>
          </cell>
          <cell r="BC90">
            <v>11928101</v>
          </cell>
          <cell r="BD90">
            <v>1022.29</v>
          </cell>
          <cell r="BE90">
            <v>11761</v>
          </cell>
          <cell r="BF90">
            <v>12565770</v>
          </cell>
          <cell r="BG90">
            <v>1068.43</v>
          </cell>
          <cell r="BH90">
            <v>11525</v>
          </cell>
          <cell r="BI90">
            <v>12863209</v>
          </cell>
          <cell r="BJ90">
            <v>1116.1099999999999</v>
          </cell>
          <cell r="BK90">
            <v>11386</v>
          </cell>
          <cell r="BL90">
            <v>11829006</v>
          </cell>
          <cell r="BM90">
            <v>1038.9100000000001</v>
          </cell>
          <cell r="BN90">
            <v>11291</v>
          </cell>
          <cell r="BO90">
            <v>13844622</v>
          </cell>
          <cell r="BP90">
            <v>1226.1600000000001</v>
          </cell>
        </row>
        <row r="91">
          <cell r="A91" t="str">
            <v>830</v>
          </cell>
          <cell r="B91" t="str">
            <v>Scotland Co.</v>
          </cell>
          <cell r="C91">
            <v>7200</v>
          </cell>
          <cell r="D91">
            <v>6765456</v>
          </cell>
          <cell r="E91">
            <v>939.65</v>
          </cell>
          <cell r="F91">
            <v>7124</v>
          </cell>
          <cell r="G91">
            <v>7168137</v>
          </cell>
          <cell r="H91">
            <v>1006.2</v>
          </cell>
          <cell r="I91">
            <v>7085</v>
          </cell>
          <cell r="J91">
            <v>7535901</v>
          </cell>
          <cell r="K91">
            <v>1063.6400000000001</v>
          </cell>
          <cell r="L91">
            <v>7165</v>
          </cell>
          <cell r="M91">
            <v>8156138</v>
          </cell>
          <cell r="N91">
            <v>1138.33</v>
          </cell>
          <cell r="O91">
            <v>7143</v>
          </cell>
          <cell r="P91">
            <v>8902634</v>
          </cell>
          <cell r="Q91">
            <v>1246.3399999999999</v>
          </cell>
          <cell r="R91">
            <v>7177</v>
          </cell>
          <cell r="S91">
            <v>8700000</v>
          </cell>
          <cell r="T91">
            <v>1212.21</v>
          </cell>
          <cell r="U91">
            <v>7120</v>
          </cell>
          <cell r="V91">
            <v>8781018</v>
          </cell>
          <cell r="W91">
            <v>1233.29</v>
          </cell>
          <cell r="X91">
            <v>7117</v>
          </cell>
          <cell r="Y91">
            <v>9208297</v>
          </cell>
          <cell r="Z91">
            <v>1293.8499999999999</v>
          </cell>
          <cell r="AA91">
            <v>7000</v>
          </cell>
          <cell r="AB91">
            <v>9386584</v>
          </cell>
          <cell r="AC91">
            <v>1340.94</v>
          </cell>
          <cell r="AD91">
            <v>7071</v>
          </cell>
          <cell r="AE91">
            <v>9855913</v>
          </cell>
          <cell r="AF91">
            <v>1393.85</v>
          </cell>
          <cell r="AG91">
            <v>6969</v>
          </cell>
          <cell r="AH91">
            <v>10317106</v>
          </cell>
          <cell r="AI91">
            <v>1480.43</v>
          </cell>
          <cell r="AJ91">
            <v>6864</v>
          </cell>
          <cell r="AK91">
            <v>10530637</v>
          </cell>
          <cell r="AL91">
            <v>1534.18</v>
          </cell>
          <cell r="AM91">
            <v>6624</v>
          </cell>
          <cell r="AN91">
            <v>10871381</v>
          </cell>
          <cell r="AO91">
            <v>1641.21</v>
          </cell>
          <cell r="AP91">
            <v>6430</v>
          </cell>
          <cell r="AQ91">
            <v>10688920</v>
          </cell>
          <cell r="AR91">
            <v>1662.35</v>
          </cell>
          <cell r="AS91">
            <v>6253</v>
          </cell>
          <cell r="AT91">
            <v>10206464</v>
          </cell>
          <cell r="AU91">
            <v>1632.25</v>
          </cell>
          <cell r="AV91">
            <v>6124</v>
          </cell>
          <cell r="AW91">
            <v>10150654</v>
          </cell>
          <cell r="AX91">
            <v>1657.52</v>
          </cell>
          <cell r="AY91">
            <v>6122</v>
          </cell>
          <cell r="AZ91">
            <v>10139325</v>
          </cell>
          <cell r="BA91">
            <v>1656.21</v>
          </cell>
          <cell r="BB91">
            <v>6069</v>
          </cell>
          <cell r="BC91">
            <v>10614325</v>
          </cell>
          <cell r="BD91">
            <v>1748.94</v>
          </cell>
          <cell r="BE91">
            <v>5997</v>
          </cell>
          <cell r="BF91">
            <v>10826612</v>
          </cell>
          <cell r="BG91">
            <v>1805.34</v>
          </cell>
          <cell r="BH91">
            <v>5876</v>
          </cell>
          <cell r="BI91">
            <v>10583014</v>
          </cell>
          <cell r="BJ91">
            <v>1801.06</v>
          </cell>
          <cell r="BK91">
            <v>5871</v>
          </cell>
          <cell r="BL91">
            <v>10344897</v>
          </cell>
          <cell r="BM91">
            <v>1762.03</v>
          </cell>
          <cell r="BN91">
            <v>5741</v>
          </cell>
          <cell r="BO91">
            <v>10194897</v>
          </cell>
          <cell r="BP91">
            <v>1775.81</v>
          </cell>
        </row>
        <row r="92">
          <cell r="A92" t="str">
            <v>840</v>
          </cell>
          <cell r="B92" t="str">
            <v>Stanly Co.</v>
          </cell>
          <cell r="C92">
            <v>9772</v>
          </cell>
          <cell r="D92">
            <v>7749452</v>
          </cell>
          <cell r="E92">
            <v>793.03</v>
          </cell>
          <cell r="F92">
            <v>10017</v>
          </cell>
          <cell r="G92">
            <v>7872156</v>
          </cell>
          <cell r="H92">
            <v>785.88</v>
          </cell>
          <cell r="I92">
            <v>10362</v>
          </cell>
          <cell r="J92">
            <v>8232705</v>
          </cell>
          <cell r="K92">
            <v>794.51</v>
          </cell>
          <cell r="L92">
            <v>10338</v>
          </cell>
          <cell r="M92">
            <v>8677957</v>
          </cell>
          <cell r="N92">
            <v>839.42</v>
          </cell>
          <cell r="O92">
            <v>10229</v>
          </cell>
          <cell r="P92">
            <v>9198634</v>
          </cell>
          <cell r="Q92">
            <v>899.27</v>
          </cell>
          <cell r="R92">
            <v>10098</v>
          </cell>
          <cell r="S92">
            <v>9198634</v>
          </cell>
          <cell r="T92">
            <v>910.94</v>
          </cell>
          <cell r="U92">
            <v>10053</v>
          </cell>
          <cell r="V92">
            <v>9272508</v>
          </cell>
          <cell r="W92">
            <v>922.36</v>
          </cell>
          <cell r="X92">
            <v>10009</v>
          </cell>
          <cell r="Y92">
            <v>9272508</v>
          </cell>
          <cell r="Z92">
            <v>926.42</v>
          </cell>
          <cell r="AA92">
            <v>9927</v>
          </cell>
          <cell r="AB92">
            <v>9484524</v>
          </cell>
          <cell r="AC92">
            <v>955.43</v>
          </cell>
          <cell r="AD92">
            <v>9880</v>
          </cell>
          <cell r="AE92">
            <v>9696552</v>
          </cell>
          <cell r="AF92">
            <v>981.43</v>
          </cell>
          <cell r="AG92">
            <v>9928</v>
          </cell>
          <cell r="AH92">
            <v>9908574</v>
          </cell>
          <cell r="AI92">
            <v>998.04</v>
          </cell>
          <cell r="AJ92">
            <v>9799</v>
          </cell>
          <cell r="AK92">
            <v>10333574</v>
          </cell>
          <cell r="AL92">
            <v>1054.55</v>
          </cell>
          <cell r="AM92">
            <v>9645</v>
          </cell>
          <cell r="AN92">
            <v>10281905</v>
          </cell>
          <cell r="AO92">
            <v>1066.03</v>
          </cell>
          <cell r="AP92">
            <v>9524</v>
          </cell>
          <cell r="AQ92">
            <v>10076268</v>
          </cell>
          <cell r="AR92">
            <v>1057.99</v>
          </cell>
          <cell r="AS92">
            <v>9422</v>
          </cell>
          <cell r="AT92">
            <v>9537362</v>
          </cell>
          <cell r="AU92">
            <v>1012.24</v>
          </cell>
          <cell r="AV92">
            <v>9347</v>
          </cell>
          <cell r="AW92">
            <v>9377362</v>
          </cell>
          <cell r="AX92">
            <v>1003.25</v>
          </cell>
          <cell r="AY92">
            <v>9189</v>
          </cell>
          <cell r="AZ92">
            <v>9570868</v>
          </cell>
          <cell r="BA92">
            <v>1041.56</v>
          </cell>
          <cell r="BB92">
            <v>9115</v>
          </cell>
          <cell r="BC92">
            <v>9863046</v>
          </cell>
          <cell r="BD92">
            <v>1082.07</v>
          </cell>
          <cell r="BE92">
            <v>9150</v>
          </cell>
          <cell r="BF92">
            <v>10195243</v>
          </cell>
          <cell r="BG92">
            <v>1114.23</v>
          </cell>
          <cell r="BH92">
            <v>9062</v>
          </cell>
          <cell r="BI92">
            <v>10234243</v>
          </cell>
          <cell r="BJ92">
            <v>1129.3599999999999</v>
          </cell>
          <cell r="BK92">
            <v>9028</v>
          </cell>
          <cell r="BL92">
            <v>10282253</v>
          </cell>
          <cell r="BM92">
            <v>1138.93</v>
          </cell>
          <cell r="BN92">
            <v>9380</v>
          </cell>
          <cell r="BO92">
            <v>11225706</v>
          </cell>
          <cell r="BP92">
            <v>1196.77</v>
          </cell>
        </row>
        <row r="93">
          <cell r="A93" t="str">
            <v>850</v>
          </cell>
          <cell r="B93" t="str">
            <v>Stokes Co.</v>
          </cell>
          <cell r="C93">
            <v>7089</v>
          </cell>
          <cell r="D93">
            <v>6096540</v>
          </cell>
          <cell r="E93">
            <v>860</v>
          </cell>
          <cell r="F93">
            <v>7151</v>
          </cell>
          <cell r="G93">
            <v>6324028</v>
          </cell>
          <cell r="H93">
            <v>884.36</v>
          </cell>
          <cell r="I93">
            <v>7238</v>
          </cell>
          <cell r="J93">
            <v>7336844</v>
          </cell>
          <cell r="K93">
            <v>1013.66</v>
          </cell>
          <cell r="L93">
            <v>7301</v>
          </cell>
          <cell r="M93">
            <v>7389226</v>
          </cell>
          <cell r="N93">
            <v>1012.08</v>
          </cell>
          <cell r="O93">
            <v>7376</v>
          </cell>
          <cell r="P93">
            <v>7538675</v>
          </cell>
          <cell r="Q93">
            <v>1022.05</v>
          </cell>
          <cell r="R93">
            <v>7453</v>
          </cell>
          <cell r="S93">
            <v>7203477</v>
          </cell>
          <cell r="T93">
            <v>966.52</v>
          </cell>
          <cell r="U93">
            <v>7500</v>
          </cell>
          <cell r="V93">
            <v>7866821</v>
          </cell>
          <cell r="W93">
            <v>1048.9100000000001</v>
          </cell>
          <cell r="X93">
            <v>7408</v>
          </cell>
          <cell r="Y93">
            <v>8484571</v>
          </cell>
          <cell r="Z93">
            <v>1145.33</v>
          </cell>
          <cell r="AA93">
            <v>7306</v>
          </cell>
          <cell r="AB93">
            <v>9485169</v>
          </cell>
          <cell r="AC93">
            <v>1298.27</v>
          </cell>
          <cell r="AD93">
            <v>7397</v>
          </cell>
          <cell r="AE93">
            <v>9485169</v>
          </cell>
          <cell r="AF93">
            <v>1282.3</v>
          </cell>
          <cell r="AG93">
            <v>7316</v>
          </cell>
          <cell r="AH93">
            <v>9825959</v>
          </cell>
          <cell r="AI93">
            <v>1343.08</v>
          </cell>
          <cell r="AJ93">
            <v>7291</v>
          </cell>
          <cell r="AK93">
            <v>10309600</v>
          </cell>
          <cell r="AL93">
            <v>1414.02</v>
          </cell>
          <cell r="AM93">
            <v>7136</v>
          </cell>
          <cell r="AN93">
            <v>10438277</v>
          </cell>
          <cell r="AO93">
            <v>1462.76</v>
          </cell>
          <cell r="AP93">
            <v>6997</v>
          </cell>
          <cell r="AQ93">
            <v>10494063</v>
          </cell>
          <cell r="AR93">
            <v>1499.79</v>
          </cell>
          <cell r="AS93">
            <v>6931</v>
          </cell>
          <cell r="AT93">
            <v>10194063</v>
          </cell>
          <cell r="AU93">
            <v>1470.79</v>
          </cell>
          <cell r="AV93">
            <v>6822</v>
          </cell>
          <cell r="AW93">
            <v>10211763</v>
          </cell>
          <cell r="AX93">
            <v>1496.89</v>
          </cell>
          <cell r="AY93">
            <v>6731</v>
          </cell>
          <cell r="AZ93">
            <v>10211763</v>
          </cell>
          <cell r="BA93">
            <v>1517.12</v>
          </cell>
          <cell r="BB93">
            <v>6558</v>
          </cell>
          <cell r="BC93">
            <v>10211763</v>
          </cell>
          <cell r="BD93">
            <v>1557.15</v>
          </cell>
          <cell r="BE93">
            <v>6440</v>
          </cell>
          <cell r="BF93">
            <v>10106466</v>
          </cell>
          <cell r="BG93">
            <v>1569.33</v>
          </cell>
          <cell r="BH93">
            <v>6190</v>
          </cell>
          <cell r="BI93">
            <v>10012838</v>
          </cell>
          <cell r="BJ93">
            <v>1617.58</v>
          </cell>
          <cell r="BK93">
            <v>6058</v>
          </cell>
          <cell r="BL93">
            <v>11110594</v>
          </cell>
          <cell r="BM93">
            <v>1834.04</v>
          </cell>
          <cell r="BN93">
            <v>5921</v>
          </cell>
          <cell r="BO93">
            <v>12358790</v>
          </cell>
          <cell r="BP93">
            <v>2087.2800000000002</v>
          </cell>
        </row>
        <row r="94">
          <cell r="A94" t="str">
            <v>860</v>
          </cell>
          <cell r="B94" t="str">
            <v>Surry Co.</v>
          </cell>
          <cell r="C94">
            <v>11168</v>
          </cell>
          <cell r="D94">
            <v>10175350</v>
          </cell>
          <cell r="E94">
            <v>911.12</v>
          </cell>
          <cell r="F94">
            <v>11366</v>
          </cell>
          <cell r="G94">
            <v>11446009</v>
          </cell>
          <cell r="H94">
            <v>1007.04</v>
          </cell>
          <cell r="I94">
            <v>11541</v>
          </cell>
          <cell r="J94">
            <v>12014299</v>
          </cell>
          <cell r="K94">
            <v>1041.01</v>
          </cell>
          <cell r="L94">
            <v>11539</v>
          </cell>
          <cell r="M94">
            <v>12748995</v>
          </cell>
          <cell r="N94">
            <v>1104.8599999999999</v>
          </cell>
          <cell r="O94">
            <v>11587</v>
          </cell>
          <cell r="P94">
            <v>13108514</v>
          </cell>
          <cell r="Q94">
            <v>1131.31</v>
          </cell>
          <cell r="R94">
            <v>11631</v>
          </cell>
          <cell r="S94">
            <v>12296174</v>
          </cell>
          <cell r="T94">
            <v>1057.19</v>
          </cell>
          <cell r="U94">
            <v>11836</v>
          </cell>
          <cell r="V94">
            <v>12640507</v>
          </cell>
          <cell r="W94">
            <v>1067.97</v>
          </cell>
          <cell r="X94">
            <v>12008</v>
          </cell>
          <cell r="Y94">
            <v>13119538</v>
          </cell>
          <cell r="Z94">
            <v>1092.57</v>
          </cell>
          <cell r="AA94">
            <v>12164</v>
          </cell>
          <cell r="AB94">
            <v>13461007</v>
          </cell>
          <cell r="AC94">
            <v>1106.6300000000001</v>
          </cell>
          <cell r="AD94">
            <v>12185</v>
          </cell>
          <cell r="AE94">
            <v>13984267</v>
          </cell>
          <cell r="AF94">
            <v>1147.6600000000001</v>
          </cell>
          <cell r="AG94">
            <v>12064</v>
          </cell>
          <cell r="AH94">
            <v>14934285</v>
          </cell>
          <cell r="AI94">
            <v>1237.92</v>
          </cell>
          <cell r="AJ94">
            <v>12124</v>
          </cell>
          <cell r="AK94">
            <v>14939444</v>
          </cell>
          <cell r="AL94">
            <v>1232.22</v>
          </cell>
          <cell r="AM94">
            <v>11989</v>
          </cell>
          <cell r="AN94">
            <v>14717359</v>
          </cell>
          <cell r="AO94">
            <v>1227.57</v>
          </cell>
          <cell r="AP94">
            <v>11829</v>
          </cell>
          <cell r="AQ94">
            <v>14686788</v>
          </cell>
          <cell r="AR94">
            <v>1241.5899999999999</v>
          </cell>
          <cell r="AS94">
            <v>11895</v>
          </cell>
          <cell r="AT94">
            <v>13942130</v>
          </cell>
          <cell r="AU94">
            <v>1172.0999999999999</v>
          </cell>
          <cell r="AV94">
            <v>11817</v>
          </cell>
          <cell r="AW94">
            <v>15488169</v>
          </cell>
          <cell r="AX94">
            <v>1310.67</v>
          </cell>
          <cell r="AY94">
            <v>11838</v>
          </cell>
          <cell r="AZ94">
            <v>14112371</v>
          </cell>
          <cell r="BA94">
            <v>1192.1199999999999</v>
          </cell>
          <cell r="BB94">
            <v>11983</v>
          </cell>
          <cell r="BC94">
            <v>14264856</v>
          </cell>
          <cell r="BD94">
            <v>1190.42</v>
          </cell>
          <cell r="BE94">
            <v>11924</v>
          </cell>
          <cell r="BF94">
            <v>14180938</v>
          </cell>
          <cell r="BG94">
            <v>1189.28</v>
          </cell>
          <cell r="BH94">
            <v>11796</v>
          </cell>
          <cell r="BI94">
            <v>14369685</v>
          </cell>
          <cell r="BJ94">
            <v>1218.18</v>
          </cell>
          <cell r="BK94">
            <v>11707</v>
          </cell>
          <cell r="BL94">
            <v>14741449</v>
          </cell>
          <cell r="BM94">
            <v>1259.2</v>
          </cell>
          <cell r="BN94">
            <v>11715</v>
          </cell>
          <cell r="BO94">
            <v>14923445</v>
          </cell>
          <cell r="BP94">
            <v>1273.8699999999999</v>
          </cell>
        </row>
        <row r="95">
          <cell r="A95" t="str">
            <v>870</v>
          </cell>
          <cell r="B95" t="str">
            <v>Swain Co.</v>
          </cell>
          <cell r="C95">
            <v>1686</v>
          </cell>
          <cell r="D95">
            <v>506684</v>
          </cell>
          <cell r="E95">
            <v>300.52</v>
          </cell>
          <cell r="F95">
            <v>1707</v>
          </cell>
          <cell r="G95">
            <v>505631</v>
          </cell>
          <cell r="H95">
            <v>296.20999999999998</v>
          </cell>
          <cell r="I95">
            <v>1708</v>
          </cell>
          <cell r="J95">
            <v>544223</v>
          </cell>
          <cell r="K95">
            <v>318.63</v>
          </cell>
          <cell r="L95">
            <v>1732</v>
          </cell>
          <cell r="M95">
            <v>542756</v>
          </cell>
          <cell r="N95">
            <v>313.37</v>
          </cell>
          <cell r="O95">
            <v>1776</v>
          </cell>
          <cell r="P95">
            <v>549688</v>
          </cell>
          <cell r="Q95">
            <v>309.51</v>
          </cell>
          <cell r="R95">
            <v>1785</v>
          </cell>
          <cell r="S95">
            <v>549822</v>
          </cell>
          <cell r="T95">
            <v>308.02</v>
          </cell>
          <cell r="U95">
            <v>1833</v>
          </cell>
          <cell r="V95">
            <v>554736</v>
          </cell>
          <cell r="W95">
            <v>302.64</v>
          </cell>
          <cell r="X95">
            <v>1935</v>
          </cell>
          <cell r="Y95">
            <v>564959</v>
          </cell>
          <cell r="Z95">
            <v>291.97000000000003</v>
          </cell>
          <cell r="AA95">
            <v>1937</v>
          </cell>
          <cell r="AB95">
            <v>571929</v>
          </cell>
          <cell r="AC95">
            <v>295.27</v>
          </cell>
          <cell r="AD95">
            <v>2022</v>
          </cell>
          <cell r="AE95">
            <v>617954</v>
          </cell>
          <cell r="AF95">
            <v>305.62</v>
          </cell>
          <cell r="AG95">
            <v>1988</v>
          </cell>
          <cell r="AH95">
            <v>767917</v>
          </cell>
          <cell r="AI95">
            <v>386.28</v>
          </cell>
          <cell r="AJ95">
            <v>2053</v>
          </cell>
          <cell r="AK95">
            <v>805533</v>
          </cell>
          <cell r="AL95">
            <v>392.37</v>
          </cell>
          <cell r="AM95">
            <v>2104</v>
          </cell>
          <cell r="AN95">
            <v>800433</v>
          </cell>
          <cell r="AO95">
            <v>380.43</v>
          </cell>
          <cell r="AP95">
            <v>2103</v>
          </cell>
          <cell r="AQ95">
            <v>793874</v>
          </cell>
          <cell r="AR95">
            <v>377.5</v>
          </cell>
          <cell r="AS95">
            <v>2160</v>
          </cell>
          <cell r="AT95">
            <v>786802</v>
          </cell>
          <cell r="AU95">
            <v>364.26</v>
          </cell>
          <cell r="AV95">
            <v>2156</v>
          </cell>
          <cell r="AW95">
            <v>787364</v>
          </cell>
          <cell r="AX95">
            <v>365.2</v>
          </cell>
          <cell r="AY95">
            <v>2155</v>
          </cell>
          <cell r="AZ95">
            <v>788843</v>
          </cell>
          <cell r="BA95">
            <v>366.05</v>
          </cell>
          <cell r="BB95">
            <v>2266</v>
          </cell>
          <cell r="BC95">
            <v>786797</v>
          </cell>
          <cell r="BD95">
            <v>347.22</v>
          </cell>
          <cell r="BE95">
            <v>2293</v>
          </cell>
          <cell r="BF95">
            <v>786541</v>
          </cell>
          <cell r="BG95">
            <v>343.02</v>
          </cell>
          <cell r="BH95">
            <v>2168</v>
          </cell>
          <cell r="BI95">
            <v>858674</v>
          </cell>
          <cell r="BJ95">
            <v>396.07</v>
          </cell>
          <cell r="BK95">
            <v>2189</v>
          </cell>
          <cell r="BL95">
            <v>877215</v>
          </cell>
          <cell r="BM95">
            <v>400.74</v>
          </cell>
          <cell r="BN95">
            <v>2240</v>
          </cell>
          <cell r="BO95">
            <v>942573</v>
          </cell>
          <cell r="BP95">
            <v>420.79</v>
          </cell>
        </row>
        <row r="96">
          <cell r="A96" t="str">
            <v>880</v>
          </cell>
          <cell r="B96" t="str">
            <v>Transylvania Co.</v>
          </cell>
          <cell r="C96">
            <v>3985</v>
          </cell>
          <cell r="D96">
            <v>4141656</v>
          </cell>
          <cell r="E96">
            <v>1039.31</v>
          </cell>
          <cell r="F96">
            <v>4047</v>
          </cell>
          <cell r="G96">
            <v>4481700</v>
          </cell>
          <cell r="H96">
            <v>1107.4100000000001</v>
          </cell>
          <cell r="I96">
            <v>4124</v>
          </cell>
          <cell r="J96">
            <v>4818085</v>
          </cell>
          <cell r="K96">
            <v>1168.3</v>
          </cell>
          <cell r="L96">
            <v>4094</v>
          </cell>
          <cell r="M96">
            <v>5327411</v>
          </cell>
          <cell r="N96">
            <v>1301.27</v>
          </cell>
          <cell r="O96">
            <v>4085</v>
          </cell>
          <cell r="P96">
            <v>5532672</v>
          </cell>
          <cell r="Q96">
            <v>1354.39</v>
          </cell>
          <cell r="R96">
            <v>4055</v>
          </cell>
          <cell r="S96">
            <v>5557672</v>
          </cell>
          <cell r="T96">
            <v>1370.57</v>
          </cell>
          <cell r="U96">
            <v>3987</v>
          </cell>
          <cell r="V96">
            <v>5972676</v>
          </cell>
          <cell r="W96">
            <v>1498.04</v>
          </cell>
          <cell r="X96">
            <v>3991</v>
          </cell>
          <cell r="Y96">
            <v>6273401</v>
          </cell>
          <cell r="Z96">
            <v>1571.89</v>
          </cell>
          <cell r="AA96">
            <v>4043</v>
          </cell>
          <cell r="AB96">
            <v>6601722</v>
          </cell>
          <cell r="AC96">
            <v>1632.88</v>
          </cell>
          <cell r="AD96">
            <v>4095</v>
          </cell>
          <cell r="AE96">
            <v>7190713</v>
          </cell>
          <cell r="AF96">
            <v>1755.97</v>
          </cell>
          <cell r="AG96">
            <v>3987</v>
          </cell>
          <cell r="AH96">
            <v>7628547</v>
          </cell>
          <cell r="AI96">
            <v>1913.36</v>
          </cell>
          <cell r="AJ96">
            <v>3954</v>
          </cell>
          <cell r="AK96">
            <v>8239643</v>
          </cell>
          <cell r="AL96">
            <v>2083.88</v>
          </cell>
          <cell r="AM96">
            <v>3888</v>
          </cell>
          <cell r="AN96">
            <v>8758739</v>
          </cell>
          <cell r="AO96">
            <v>2252.7600000000002</v>
          </cell>
          <cell r="AP96">
            <v>3790</v>
          </cell>
          <cell r="AQ96">
            <v>9433623</v>
          </cell>
          <cell r="AR96">
            <v>2489.08</v>
          </cell>
          <cell r="AS96">
            <v>3722</v>
          </cell>
          <cell r="AT96">
            <v>9926216</v>
          </cell>
          <cell r="AU96">
            <v>2666.9</v>
          </cell>
          <cell r="AV96">
            <v>3758</v>
          </cell>
          <cell r="AW96">
            <v>9323041</v>
          </cell>
          <cell r="AX96">
            <v>2480.85</v>
          </cell>
          <cell r="AY96">
            <v>3821</v>
          </cell>
          <cell r="AZ96">
            <v>9815716</v>
          </cell>
          <cell r="BA96">
            <v>2568.89</v>
          </cell>
          <cell r="BB96">
            <v>3798</v>
          </cell>
          <cell r="BC96">
            <v>10595738</v>
          </cell>
          <cell r="BD96">
            <v>2789.82</v>
          </cell>
          <cell r="BE96">
            <v>3850</v>
          </cell>
          <cell r="BF96">
            <v>10911610</v>
          </cell>
          <cell r="BG96">
            <v>2834.18</v>
          </cell>
          <cell r="BH96">
            <v>3821</v>
          </cell>
          <cell r="BI96">
            <v>11177315</v>
          </cell>
          <cell r="BJ96">
            <v>2925.23</v>
          </cell>
          <cell r="BK96">
            <v>3798</v>
          </cell>
          <cell r="BL96">
            <v>11592443</v>
          </cell>
          <cell r="BM96">
            <v>3052.25</v>
          </cell>
          <cell r="BN96">
            <v>3899</v>
          </cell>
          <cell r="BO96">
            <v>12179613</v>
          </cell>
          <cell r="BP96">
            <v>3123.78</v>
          </cell>
        </row>
        <row r="97">
          <cell r="A97" t="str">
            <v>890</v>
          </cell>
          <cell r="B97" t="str">
            <v>Tyrrell Co.</v>
          </cell>
          <cell r="C97">
            <v>836</v>
          </cell>
          <cell r="D97">
            <v>607139</v>
          </cell>
          <cell r="E97">
            <v>726.24</v>
          </cell>
          <cell r="F97">
            <v>788</v>
          </cell>
          <cell r="G97">
            <v>582853</v>
          </cell>
          <cell r="H97">
            <v>739.66</v>
          </cell>
          <cell r="I97">
            <v>792</v>
          </cell>
          <cell r="J97">
            <v>582852</v>
          </cell>
          <cell r="K97">
            <v>735.92</v>
          </cell>
          <cell r="L97">
            <v>777</v>
          </cell>
          <cell r="M97">
            <v>566853</v>
          </cell>
          <cell r="N97">
            <v>729.54</v>
          </cell>
          <cell r="O97">
            <v>727</v>
          </cell>
          <cell r="P97">
            <v>556059</v>
          </cell>
          <cell r="Q97">
            <v>764.87</v>
          </cell>
          <cell r="R97">
            <v>681</v>
          </cell>
          <cell r="S97">
            <v>496420</v>
          </cell>
          <cell r="T97">
            <v>728.96</v>
          </cell>
          <cell r="U97">
            <v>691</v>
          </cell>
          <cell r="V97">
            <v>502020</v>
          </cell>
          <cell r="W97">
            <v>726.51</v>
          </cell>
          <cell r="X97">
            <v>644</v>
          </cell>
          <cell r="Y97">
            <v>502020</v>
          </cell>
          <cell r="Z97">
            <v>779.53</v>
          </cell>
          <cell r="AA97">
            <v>646</v>
          </cell>
          <cell r="AB97">
            <v>522020</v>
          </cell>
          <cell r="AC97">
            <v>808.08</v>
          </cell>
          <cell r="AD97">
            <v>623</v>
          </cell>
          <cell r="AE97">
            <v>561810</v>
          </cell>
          <cell r="AF97">
            <v>901.78</v>
          </cell>
          <cell r="AG97">
            <v>612</v>
          </cell>
          <cell r="AH97">
            <v>547536</v>
          </cell>
          <cell r="AI97">
            <v>894.67</v>
          </cell>
          <cell r="AJ97">
            <v>574</v>
          </cell>
          <cell r="AK97">
            <v>537320</v>
          </cell>
          <cell r="AL97">
            <v>936.1</v>
          </cell>
          <cell r="AM97">
            <v>592</v>
          </cell>
          <cell r="AN97">
            <v>537320</v>
          </cell>
          <cell r="AO97">
            <v>907.64</v>
          </cell>
          <cell r="AP97">
            <v>573</v>
          </cell>
          <cell r="AQ97">
            <v>537320</v>
          </cell>
          <cell r="AR97">
            <v>937.73</v>
          </cell>
          <cell r="AS97">
            <v>582</v>
          </cell>
          <cell r="AT97">
            <v>569320</v>
          </cell>
          <cell r="AU97">
            <v>978.21</v>
          </cell>
          <cell r="AV97">
            <v>570</v>
          </cell>
          <cell r="AW97">
            <v>537320</v>
          </cell>
          <cell r="AX97">
            <v>942.67</v>
          </cell>
          <cell r="AY97">
            <v>579</v>
          </cell>
          <cell r="AZ97">
            <v>537320</v>
          </cell>
          <cell r="BA97">
            <v>928.01</v>
          </cell>
          <cell r="BB97">
            <v>561</v>
          </cell>
          <cell r="BC97">
            <v>537595</v>
          </cell>
          <cell r="BD97">
            <v>958.28</v>
          </cell>
          <cell r="BE97">
            <v>593</v>
          </cell>
          <cell r="BF97">
            <v>537595</v>
          </cell>
          <cell r="BG97">
            <v>906.57</v>
          </cell>
          <cell r="BH97">
            <v>590</v>
          </cell>
          <cell r="BI97">
            <v>567595</v>
          </cell>
          <cell r="BJ97">
            <v>962.03</v>
          </cell>
          <cell r="BK97">
            <v>610</v>
          </cell>
          <cell r="BL97">
            <v>567595</v>
          </cell>
          <cell r="BM97">
            <v>930.48</v>
          </cell>
          <cell r="BN97">
            <v>607</v>
          </cell>
          <cell r="BO97">
            <v>567595</v>
          </cell>
          <cell r="BP97">
            <v>935.08</v>
          </cell>
        </row>
        <row r="98">
          <cell r="A98" t="str">
            <v>900</v>
          </cell>
          <cell r="B98" t="str">
            <v>Union Co.</v>
          </cell>
          <cell r="C98">
            <v>19711</v>
          </cell>
          <cell r="D98">
            <v>15840757</v>
          </cell>
          <cell r="E98">
            <v>803.65</v>
          </cell>
          <cell r="F98">
            <v>20653</v>
          </cell>
          <cell r="G98">
            <v>17619537</v>
          </cell>
          <cell r="H98">
            <v>853.12</v>
          </cell>
          <cell r="I98">
            <v>21616</v>
          </cell>
          <cell r="J98">
            <v>18574763</v>
          </cell>
          <cell r="K98">
            <v>859.31</v>
          </cell>
          <cell r="L98">
            <v>22886</v>
          </cell>
          <cell r="M98">
            <v>20894791</v>
          </cell>
          <cell r="N98">
            <v>912.99</v>
          </cell>
          <cell r="O98">
            <v>24052</v>
          </cell>
          <cell r="P98">
            <v>24487497</v>
          </cell>
          <cell r="Q98">
            <v>1018.11</v>
          </cell>
          <cell r="R98">
            <v>25598</v>
          </cell>
          <cell r="S98">
            <v>27694998</v>
          </cell>
          <cell r="T98">
            <v>1081.92</v>
          </cell>
          <cell r="U98">
            <v>27265</v>
          </cell>
          <cell r="V98">
            <v>30486155</v>
          </cell>
          <cell r="W98">
            <v>1118.1400000000001</v>
          </cell>
          <cell r="X98">
            <v>28664</v>
          </cell>
          <cell r="Y98">
            <v>34932740</v>
          </cell>
          <cell r="Z98">
            <v>1218.7</v>
          </cell>
          <cell r="AA98">
            <v>31070</v>
          </cell>
          <cell r="AB98">
            <v>41449712</v>
          </cell>
          <cell r="AC98">
            <v>1334.08</v>
          </cell>
          <cell r="AD98">
            <v>34725</v>
          </cell>
          <cell r="AE98">
            <v>57042554</v>
          </cell>
          <cell r="AF98">
            <v>1642.69</v>
          </cell>
          <cell r="AG98">
            <v>37843</v>
          </cell>
          <cell r="AH98">
            <v>70864000</v>
          </cell>
          <cell r="AI98">
            <v>1872.58</v>
          </cell>
          <cell r="AJ98">
            <v>40400</v>
          </cell>
          <cell r="AK98">
            <v>77296271</v>
          </cell>
          <cell r="AL98">
            <v>1913.27</v>
          </cell>
          <cell r="AM98">
            <v>40288</v>
          </cell>
          <cell r="AN98">
            <v>79504155</v>
          </cell>
          <cell r="AO98">
            <v>1973.4</v>
          </cell>
          <cell r="AP98">
            <v>41389</v>
          </cell>
          <cell r="AQ98">
            <v>79504155</v>
          </cell>
          <cell r="AR98">
            <v>1920.9</v>
          </cell>
          <cell r="AS98">
            <v>40966</v>
          </cell>
          <cell r="AT98">
            <v>79304155</v>
          </cell>
          <cell r="AU98">
            <v>1935.85</v>
          </cell>
          <cell r="AV98">
            <v>41751</v>
          </cell>
          <cell r="AW98">
            <v>81504155</v>
          </cell>
          <cell r="AX98">
            <v>1952.15</v>
          </cell>
          <cell r="AY98">
            <v>42093</v>
          </cell>
          <cell r="AZ98">
            <v>83251340</v>
          </cell>
          <cell r="BA98">
            <v>1977.8</v>
          </cell>
          <cell r="BB98">
            <v>43527</v>
          </cell>
          <cell r="BC98">
            <v>87097884</v>
          </cell>
          <cell r="BD98">
            <v>2001.01</v>
          </cell>
          <cell r="BE98">
            <v>43424</v>
          </cell>
          <cell r="BF98">
            <v>91922668</v>
          </cell>
          <cell r="BG98">
            <v>2116.86</v>
          </cell>
          <cell r="BH98">
            <v>43838</v>
          </cell>
          <cell r="BI98">
            <v>94544835</v>
          </cell>
          <cell r="BJ98">
            <v>2156.69</v>
          </cell>
          <cell r="BK98">
            <v>44780</v>
          </cell>
          <cell r="BL98">
            <v>96916459</v>
          </cell>
          <cell r="BM98">
            <v>2164.2800000000002</v>
          </cell>
          <cell r="BN98">
            <v>44957</v>
          </cell>
          <cell r="BO98">
            <v>100273768</v>
          </cell>
          <cell r="BP98">
            <v>2230.44</v>
          </cell>
        </row>
        <row r="99">
          <cell r="A99" t="str">
            <v>910</v>
          </cell>
          <cell r="B99" t="str">
            <v>Vance Co.</v>
          </cell>
          <cell r="C99">
            <v>7493</v>
          </cell>
          <cell r="D99">
            <v>5933333</v>
          </cell>
          <cell r="E99">
            <v>791.85</v>
          </cell>
          <cell r="F99">
            <v>7888</v>
          </cell>
          <cell r="G99">
            <v>6566667</v>
          </cell>
          <cell r="H99">
            <v>832.49</v>
          </cell>
          <cell r="I99">
            <v>8047</v>
          </cell>
          <cell r="J99">
            <v>7254002</v>
          </cell>
          <cell r="K99">
            <v>901.45</v>
          </cell>
          <cell r="L99">
            <v>8194</v>
          </cell>
          <cell r="M99">
            <v>7566700</v>
          </cell>
          <cell r="N99">
            <v>923.44</v>
          </cell>
          <cell r="O99">
            <v>8434</v>
          </cell>
          <cell r="P99">
            <v>7616700</v>
          </cell>
          <cell r="Q99">
            <v>903.09</v>
          </cell>
          <cell r="R99">
            <v>8719</v>
          </cell>
          <cell r="S99">
            <v>7543120</v>
          </cell>
          <cell r="T99">
            <v>865.14</v>
          </cell>
          <cell r="U99">
            <v>8550</v>
          </cell>
          <cell r="V99">
            <v>7841178</v>
          </cell>
          <cell r="W99">
            <v>917.1</v>
          </cell>
          <cell r="X99">
            <v>8486</v>
          </cell>
          <cell r="Y99">
            <v>7975000</v>
          </cell>
          <cell r="Z99">
            <v>939.78</v>
          </cell>
          <cell r="AA99">
            <v>8472</v>
          </cell>
          <cell r="AB99">
            <v>8112000</v>
          </cell>
          <cell r="AC99">
            <v>957.51</v>
          </cell>
          <cell r="AD99">
            <v>8574</v>
          </cell>
          <cell r="AE99">
            <v>8180000</v>
          </cell>
          <cell r="AF99">
            <v>954.05</v>
          </cell>
          <cell r="AG99">
            <v>8300</v>
          </cell>
          <cell r="AH99">
            <v>8872433</v>
          </cell>
          <cell r="AI99">
            <v>1068.97</v>
          </cell>
          <cell r="AJ99">
            <v>8131</v>
          </cell>
          <cell r="AK99">
            <v>8380000</v>
          </cell>
          <cell r="AL99">
            <v>1030.6199999999999</v>
          </cell>
          <cell r="AM99">
            <v>7989</v>
          </cell>
          <cell r="AN99">
            <v>8380000</v>
          </cell>
          <cell r="AO99">
            <v>1048.94</v>
          </cell>
          <cell r="AP99">
            <v>7802</v>
          </cell>
          <cell r="AQ99">
            <v>8380000</v>
          </cell>
          <cell r="AR99">
            <v>1074.08</v>
          </cell>
          <cell r="AS99">
            <v>7654</v>
          </cell>
          <cell r="AT99">
            <v>8232440</v>
          </cell>
          <cell r="AU99">
            <v>1075.57</v>
          </cell>
          <cell r="AV99">
            <v>7649</v>
          </cell>
          <cell r="AW99">
            <v>8232440</v>
          </cell>
          <cell r="AX99">
            <v>1076.28</v>
          </cell>
          <cell r="AY99">
            <v>7713</v>
          </cell>
          <cell r="AZ99">
            <v>8232440</v>
          </cell>
          <cell r="BA99">
            <v>1067.3499999999999</v>
          </cell>
          <cell r="BB99">
            <v>7608</v>
          </cell>
          <cell r="BC99">
            <v>8232440</v>
          </cell>
          <cell r="BD99">
            <v>1082.08</v>
          </cell>
          <cell r="BE99">
            <v>7669</v>
          </cell>
          <cell r="BF99">
            <v>8232440</v>
          </cell>
          <cell r="BG99">
            <v>1073.47</v>
          </cell>
          <cell r="BH99">
            <v>7746</v>
          </cell>
          <cell r="BI99">
            <v>8232440</v>
          </cell>
          <cell r="BJ99">
            <v>1062.8</v>
          </cell>
          <cell r="BK99">
            <v>7815</v>
          </cell>
          <cell r="BL99">
            <v>8432440</v>
          </cell>
          <cell r="BM99">
            <v>1079.01</v>
          </cell>
          <cell r="BN99">
            <v>7971</v>
          </cell>
          <cell r="BO99">
            <v>8432440</v>
          </cell>
          <cell r="BP99">
            <v>1057.8900000000001</v>
          </cell>
        </row>
        <row r="100">
          <cell r="A100" t="str">
            <v>920</v>
          </cell>
          <cell r="B100" t="str">
            <v>Wake Co.</v>
          </cell>
          <cell r="C100">
            <v>89266</v>
          </cell>
          <cell r="D100">
            <v>115979064</v>
          </cell>
          <cell r="E100">
            <v>1299.25</v>
          </cell>
          <cell r="F100">
            <v>94076</v>
          </cell>
          <cell r="G100">
            <v>130388303</v>
          </cell>
          <cell r="H100">
            <v>1385.99</v>
          </cell>
          <cell r="I100">
            <v>97065</v>
          </cell>
          <cell r="J100">
            <v>147233842</v>
          </cell>
          <cell r="K100">
            <v>1516.86</v>
          </cell>
          <cell r="L100">
            <v>100451</v>
          </cell>
          <cell r="M100">
            <v>179038352</v>
          </cell>
          <cell r="N100">
            <v>1782.35</v>
          </cell>
          <cell r="O100">
            <v>103329</v>
          </cell>
          <cell r="P100">
            <v>194529600</v>
          </cell>
          <cell r="Q100">
            <v>1882.62</v>
          </cell>
          <cell r="R100">
            <v>108311</v>
          </cell>
          <cell r="S100">
            <v>198600509</v>
          </cell>
          <cell r="T100">
            <v>1833.61</v>
          </cell>
          <cell r="U100">
            <v>111090</v>
          </cell>
          <cell r="V100">
            <v>218701514</v>
          </cell>
          <cell r="W100">
            <v>1968.69</v>
          </cell>
          <cell r="X100">
            <v>117133</v>
          </cell>
          <cell r="Y100">
            <v>233570793</v>
          </cell>
          <cell r="Z100">
            <v>1994.06</v>
          </cell>
          <cell r="AA100">
            <v>124294</v>
          </cell>
          <cell r="AB100">
            <v>251247744</v>
          </cell>
          <cell r="AC100">
            <v>2021.4</v>
          </cell>
          <cell r="AD100">
            <v>132458</v>
          </cell>
          <cell r="AE100">
            <v>274229013</v>
          </cell>
          <cell r="AF100">
            <v>2070.31</v>
          </cell>
          <cell r="AG100">
            <v>140168</v>
          </cell>
          <cell r="AH100">
            <v>296964799</v>
          </cell>
          <cell r="AI100">
            <v>2118.63</v>
          </cell>
          <cell r="AJ100">
            <v>145080</v>
          </cell>
          <cell r="AK100">
            <v>308550944</v>
          </cell>
          <cell r="AL100">
            <v>2126.7600000000002</v>
          </cell>
          <cell r="AM100">
            <v>147255</v>
          </cell>
          <cell r="AN100">
            <v>311373607</v>
          </cell>
          <cell r="AO100">
            <v>2114.52</v>
          </cell>
          <cell r="AP100">
            <v>151341</v>
          </cell>
          <cell r="AQ100">
            <v>312059879</v>
          </cell>
          <cell r="AR100">
            <v>2061.9699999999998</v>
          </cell>
          <cell r="AS100">
            <v>152635</v>
          </cell>
          <cell r="AT100">
            <v>311759998</v>
          </cell>
          <cell r="AU100">
            <v>2042.52</v>
          </cell>
          <cell r="AV100">
            <v>157624</v>
          </cell>
          <cell r="AW100">
            <v>317181372</v>
          </cell>
          <cell r="AX100">
            <v>2012.27</v>
          </cell>
          <cell r="AY100">
            <v>161079</v>
          </cell>
          <cell r="AZ100">
            <v>323966127</v>
          </cell>
          <cell r="BA100">
            <v>2011.23</v>
          </cell>
          <cell r="BB100">
            <v>164129</v>
          </cell>
          <cell r="BC100">
            <v>339271187</v>
          </cell>
          <cell r="BD100">
            <v>2067.1</v>
          </cell>
          <cell r="BE100">
            <v>168567</v>
          </cell>
          <cell r="BF100">
            <v>383970976</v>
          </cell>
          <cell r="BG100">
            <v>2277.85</v>
          </cell>
          <cell r="BH100">
            <v>170953</v>
          </cell>
          <cell r="BI100">
            <v>407871457</v>
          </cell>
          <cell r="BJ100">
            <v>2385.87</v>
          </cell>
          <cell r="BK100">
            <v>175266</v>
          </cell>
          <cell r="BL100">
            <v>428820317</v>
          </cell>
          <cell r="BM100">
            <v>2446.6799999999998</v>
          </cell>
          <cell r="BN100">
            <v>177167</v>
          </cell>
          <cell r="BO100">
            <v>474937921</v>
          </cell>
          <cell r="BP100">
            <v>2680.74</v>
          </cell>
        </row>
        <row r="101">
          <cell r="A101" t="str">
            <v>930</v>
          </cell>
          <cell r="B101" t="str">
            <v>Warren Co.</v>
          </cell>
          <cell r="C101">
            <v>3231</v>
          </cell>
          <cell r="D101">
            <v>2000000</v>
          </cell>
          <cell r="E101">
            <v>619</v>
          </cell>
          <cell r="F101">
            <v>3234</v>
          </cell>
          <cell r="G101">
            <v>2000000</v>
          </cell>
          <cell r="H101">
            <v>618.42999999999995</v>
          </cell>
          <cell r="I101">
            <v>3334</v>
          </cell>
          <cell r="J101">
            <v>2000000</v>
          </cell>
          <cell r="K101">
            <v>599.88</v>
          </cell>
          <cell r="L101">
            <v>3262</v>
          </cell>
          <cell r="M101">
            <v>2000000</v>
          </cell>
          <cell r="N101">
            <v>613.12</v>
          </cell>
          <cell r="O101">
            <v>3259</v>
          </cell>
          <cell r="P101">
            <v>2000000</v>
          </cell>
          <cell r="Q101">
            <v>613.69000000000005</v>
          </cell>
          <cell r="R101">
            <v>3217</v>
          </cell>
          <cell r="S101">
            <v>2113628</v>
          </cell>
          <cell r="T101">
            <v>657.02</v>
          </cell>
          <cell r="U101">
            <v>3332</v>
          </cell>
          <cell r="V101">
            <v>2180900</v>
          </cell>
          <cell r="W101">
            <v>654.53</v>
          </cell>
          <cell r="X101">
            <v>3256</v>
          </cell>
          <cell r="Y101">
            <v>2535226</v>
          </cell>
          <cell r="Z101">
            <v>778.63</v>
          </cell>
          <cell r="AA101">
            <v>3249</v>
          </cell>
          <cell r="AB101">
            <v>2535226</v>
          </cell>
          <cell r="AC101">
            <v>780.31</v>
          </cell>
          <cell r="AD101">
            <v>3087</v>
          </cell>
          <cell r="AE101">
            <v>2610104</v>
          </cell>
          <cell r="AF101">
            <v>845.51</v>
          </cell>
          <cell r="AG101">
            <v>2969</v>
          </cell>
          <cell r="AH101">
            <v>2882935</v>
          </cell>
          <cell r="AI101">
            <v>971.01</v>
          </cell>
          <cell r="AJ101">
            <v>2858</v>
          </cell>
          <cell r="AK101">
            <v>2922058</v>
          </cell>
          <cell r="AL101">
            <v>1022.41</v>
          </cell>
          <cell r="AM101">
            <v>2739</v>
          </cell>
          <cell r="AN101">
            <v>3122058</v>
          </cell>
          <cell r="AO101">
            <v>1139.8499999999999</v>
          </cell>
          <cell r="AP101">
            <v>2674</v>
          </cell>
          <cell r="AQ101">
            <v>3295000</v>
          </cell>
          <cell r="AR101">
            <v>1232.24</v>
          </cell>
          <cell r="AS101">
            <v>2695</v>
          </cell>
          <cell r="AT101">
            <v>3298978</v>
          </cell>
          <cell r="AU101">
            <v>1224.1099999999999</v>
          </cell>
          <cell r="AV101">
            <v>2580</v>
          </cell>
          <cell r="AW101">
            <v>3477826</v>
          </cell>
          <cell r="AX101">
            <v>1347.99</v>
          </cell>
          <cell r="AY101">
            <v>2590</v>
          </cell>
          <cell r="AZ101">
            <v>3775219</v>
          </cell>
          <cell r="BA101">
            <v>1457.61</v>
          </cell>
          <cell r="BB101">
            <v>2577</v>
          </cell>
          <cell r="BC101">
            <v>4579940</v>
          </cell>
          <cell r="BD101">
            <v>1777.24</v>
          </cell>
          <cell r="BE101">
            <v>2542</v>
          </cell>
          <cell r="BF101">
            <v>4945463</v>
          </cell>
          <cell r="BG101">
            <v>1945.5</v>
          </cell>
          <cell r="BH101">
            <v>2475</v>
          </cell>
          <cell r="BI101">
            <v>4958073</v>
          </cell>
          <cell r="BJ101">
            <v>2003.26</v>
          </cell>
          <cell r="BK101">
            <v>2343</v>
          </cell>
          <cell r="BL101">
            <v>4837249</v>
          </cell>
          <cell r="BM101">
            <v>2064.5500000000002</v>
          </cell>
          <cell r="BN101">
            <v>2184</v>
          </cell>
          <cell r="BO101">
            <v>4559331</v>
          </cell>
          <cell r="BP101">
            <v>2087.61</v>
          </cell>
        </row>
        <row r="102">
          <cell r="A102" t="str">
            <v>940</v>
          </cell>
          <cell r="B102" t="str">
            <v>Washington Co.</v>
          </cell>
          <cell r="C102">
            <v>2613</v>
          </cell>
          <cell r="D102">
            <v>1263000</v>
          </cell>
          <cell r="E102">
            <v>483.35</v>
          </cell>
          <cell r="F102">
            <v>2595</v>
          </cell>
          <cell r="G102">
            <v>1318000</v>
          </cell>
          <cell r="H102">
            <v>507.9</v>
          </cell>
          <cell r="I102">
            <v>2504</v>
          </cell>
          <cell r="J102">
            <v>1368000</v>
          </cell>
          <cell r="K102">
            <v>546.33000000000004</v>
          </cell>
          <cell r="L102">
            <v>2420</v>
          </cell>
          <cell r="M102">
            <v>1418000</v>
          </cell>
          <cell r="N102">
            <v>585.95000000000005</v>
          </cell>
          <cell r="O102">
            <v>2280</v>
          </cell>
          <cell r="P102">
            <v>1418000</v>
          </cell>
          <cell r="Q102">
            <v>621.92999999999995</v>
          </cell>
          <cell r="R102">
            <v>2284</v>
          </cell>
          <cell r="S102">
            <v>1418000</v>
          </cell>
          <cell r="T102">
            <v>620.84</v>
          </cell>
          <cell r="U102">
            <v>2221</v>
          </cell>
          <cell r="V102">
            <v>1468000</v>
          </cell>
          <cell r="W102">
            <v>660.96</v>
          </cell>
          <cell r="X102">
            <v>2155</v>
          </cell>
          <cell r="Y102">
            <v>1526371</v>
          </cell>
          <cell r="Z102">
            <v>708.29</v>
          </cell>
          <cell r="AA102">
            <v>2121</v>
          </cell>
          <cell r="AB102">
            <v>1509332</v>
          </cell>
          <cell r="AC102">
            <v>711.61</v>
          </cell>
          <cell r="AD102">
            <v>2169</v>
          </cell>
          <cell r="AE102">
            <v>1559332</v>
          </cell>
          <cell r="AF102">
            <v>718.92</v>
          </cell>
          <cell r="AG102">
            <v>2063</v>
          </cell>
          <cell r="AH102">
            <v>1609332</v>
          </cell>
          <cell r="AI102">
            <v>780.09</v>
          </cell>
          <cell r="AJ102">
            <v>2046</v>
          </cell>
          <cell r="AK102">
            <v>1609332</v>
          </cell>
          <cell r="AL102">
            <v>786.57</v>
          </cell>
          <cell r="AM102">
            <v>1962</v>
          </cell>
          <cell r="AN102">
            <v>1886161</v>
          </cell>
          <cell r="AO102">
            <v>961.35</v>
          </cell>
          <cell r="AP102">
            <v>1877</v>
          </cell>
          <cell r="AQ102">
            <v>1525000</v>
          </cell>
          <cell r="AR102">
            <v>812.47</v>
          </cell>
          <cell r="AS102">
            <v>1764</v>
          </cell>
          <cell r="AT102">
            <v>1525000</v>
          </cell>
          <cell r="AU102">
            <v>864.51</v>
          </cell>
          <cell r="AV102">
            <v>1710</v>
          </cell>
          <cell r="AW102">
            <v>1525000</v>
          </cell>
          <cell r="AX102">
            <v>891.81</v>
          </cell>
          <cell r="AY102">
            <v>1736</v>
          </cell>
          <cell r="AZ102">
            <v>1525000</v>
          </cell>
          <cell r="BA102">
            <v>878.46</v>
          </cell>
          <cell r="BB102">
            <v>1711</v>
          </cell>
          <cell r="BC102">
            <v>1603000</v>
          </cell>
          <cell r="BD102">
            <v>936.88</v>
          </cell>
          <cell r="BE102">
            <v>1647</v>
          </cell>
          <cell r="BF102">
            <v>1603000</v>
          </cell>
          <cell r="BG102">
            <v>973.28</v>
          </cell>
          <cell r="BH102">
            <v>1607</v>
          </cell>
          <cell r="BI102">
            <v>1603000</v>
          </cell>
          <cell r="BJ102">
            <v>997.51</v>
          </cell>
          <cell r="BK102">
            <v>1555</v>
          </cell>
          <cell r="BL102">
            <v>1603000</v>
          </cell>
          <cell r="BM102">
            <v>1030.8699999999999</v>
          </cell>
          <cell r="BN102">
            <v>1485</v>
          </cell>
          <cell r="BO102">
            <v>1723000</v>
          </cell>
          <cell r="BP102">
            <v>1160.27</v>
          </cell>
        </row>
        <row r="103">
          <cell r="A103" t="str">
            <v>950</v>
          </cell>
          <cell r="B103" t="str">
            <v>Watauga Co.</v>
          </cell>
          <cell r="C103">
            <v>4864</v>
          </cell>
          <cell r="D103">
            <v>4822886</v>
          </cell>
          <cell r="E103">
            <v>991.55</v>
          </cell>
          <cell r="F103">
            <v>4896</v>
          </cell>
          <cell r="G103">
            <v>5136372</v>
          </cell>
          <cell r="H103">
            <v>1049.0999999999999</v>
          </cell>
          <cell r="I103">
            <v>4826</v>
          </cell>
          <cell r="J103">
            <v>5650011</v>
          </cell>
          <cell r="K103">
            <v>1170.74</v>
          </cell>
          <cell r="L103">
            <v>4922</v>
          </cell>
          <cell r="M103">
            <v>6449039</v>
          </cell>
          <cell r="N103">
            <v>1310.25</v>
          </cell>
          <cell r="O103">
            <v>4907</v>
          </cell>
          <cell r="P103">
            <v>6835981</v>
          </cell>
          <cell r="Q103">
            <v>1393.11</v>
          </cell>
          <cell r="R103">
            <v>4831</v>
          </cell>
          <cell r="S103">
            <v>7468309</v>
          </cell>
          <cell r="T103">
            <v>1545.91</v>
          </cell>
          <cell r="U103">
            <v>4727</v>
          </cell>
          <cell r="V103">
            <v>7892000</v>
          </cell>
          <cell r="W103">
            <v>1669.56</v>
          </cell>
          <cell r="X103">
            <v>4672</v>
          </cell>
          <cell r="Y103">
            <v>8486600</v>
          </cell>
          <cell r="Z103">
            <v>1816.48</v>
          </cell>
          <cell r="AA103">
            <v>4554</v>
          </cell>
          <cell r="AB103">
            <v>9075796</v>
          </cell>
          <cell r="AC103">
            <v>1992.93</v>
          </cell>
          <cell r="AD103">
            <v>4614</v>
          </cell>
          <cell r="AE103">
            <v>9740344</v>
          </cell>
          <cell r="AF103">
            <v>2111.04</v>
          </cell>
          <cell r="AG103">
            <v>4686</v>
          </cell>
          <cell r="AH103">
            <v>10572168</v>
          </cell>
          <cell r="AI103">
            <v>2256.12</v>
          </cell>
          <cell r="AJ103">
            <v>4686</v>
          </cell>
          <cell r="AK103">
            <v>11150085</v>
          </cell>
          <cell r="AL103">
            <v>2379.4499999999998</v>
          </cell>
          <cell r="AM103">
            <v>4580</v>
          </cell>
          <cell r="AN103">
            <v>11065679</v>
          </cell>
          <cell r="AO103">
            <v>2416.09</v>
          </cell>
          <cell r="AP103">
            <v>4491</v>
          </cell>
          <cell r="AQ103">
            <v>10984774</v>
          </cell>
          <cell r="AR103">
            <v>2445.9499999999998</v>
          </cell>
          <cell r="AS103">
            <v>4535</v>
          </cell>
          <cell r="AT103">
            <v>11840138</v>
          </cell>
          <cell r="AU103">
            <v>2610.84</v>
          </cell>
          <cell r="AV103">
            <v>4666</v>
          </cell>
          <cell r="AW103">
            <v>11840239</v>
          </cell>
          <cell r="AX103">
            <v>2537.56</v>
          </cell>
          <cell r="AY103">
            <v>4659</v>
          </cell>
          <cell r="AZ103">
            <v>12063401</v>
          </cell>
          <cell r="BA103">
            <v>2589.27</v>
          </cell>
          <cell r="BB103">
            <v>4582</v>
          </cell>
          <cell r="BC103">
            <v>12063401</v>
          </cell>
          <cell r="BD103">
            <v>2632.78</v>
          </cell>
          <cell r="BE103">
            <v>4528</v>
          </cell>
          <cell r="BF103">
            <v>12558345</v>
          </cell>
          <cell r="BG103">
            <v>2773.49</v>
          </cell>
          <cell r="BH103">
            <v>4571</v>
          </cell>
          <cell r="BI103">
            <v>12713223</v>
          </cell>
          <cell r="BJ103">
            <v>2781.28</v>
          </cell>
          <cell r="BK103">
            <v>4678</v>
          </cell>
          <cell r="BL103">
            <v>13156954</v>
          </cell>
          <cell r="BM103">
            <v>2812.52</v>
          </cell>
          <cell r="BN103">
            <v>4885</v>
          </cell>
          <cell r="BO103">
            <v>13557815</v>
          </cell>
          <cell r="BP103">
            <v>2775.4</v>
          </cell>
        </row>
        <row r="104">
          <cell r="A104" t="str">
            <v>960</v>
          </cell>
          <cell r="B104" t="str">
            <v>Wayne Co.</v>
          </cell>
          <cell r="C104">
            <v>19511</v>
          </cell>
          <cell r="D104">
            <v>13101800</v>
          </cell>
          <cell r="E104">
            <v>671.51</v>
          </cell>
          <cell r="F104">
            <v>19487</v>
          </cell>
          <cell r="G104">
            <v>12401772</v>
          </cell>
          <cell r="H104">
            <v>636.41</v>
          </cell>
          <cell r="I104">
            <v>19692</v>
          </cell>
          <cell r="J104">
            <v>13086215</v>
          </cell>
          <cell r="K104">
            <v>664.54</v>
          </cell>
          <cell r="L104">
            <v>19762</v>
          </cell>
          <cell r="M104">
            <v>14365192</v>
          </cell>
          <cell r="N104">
            <v>726.91</v>
          </cell>
          <cell r="O104">
            <v>19448</v>
          </cell>
          <cell r="P104">
            <v>15156068</v>
          </cell>
          <cell r="Q104">
            <v>779.31</v>
          </cell>
          <cell r="R104">
            <v>19396</v>
          </cell>
          <cell r="S104">
            <v>15118880</v>
          </cell>
          <cell r="T104">
            <v>779.48</v>
          </cell>
          <cell r="U104">
            <v>19223</v>
          </cell>
          <cell r="V104">
            <v>15845474</v>
          </cell>
          <cell r="W104">
            <v>824.3</v>
          </cell>
          <cell r="X104">
            <v>19444</v>
          </cell>
          <cell r="Y104">
            <v>16608398</v>
          </cell>
          <cell r="Z104">
            <v>854.17</v>
          </cell>
          <cell r="AA104">
            <v>19388</v>
          </cell>
          <cell r="AB104">
            <v>16958698</v>
          </cell>
          <cell r="AC104">
            <v>874.7</v>
          </cell>
          <cell r="AD104">
            <v>19385</v>
          </cell>
          <cell r="AE104">
            <v>17907468</v>
          </cell>
          <cell r="AF104">
            <v>923.78</v>
          </cell>
          <cell r="AG104">
            <v>19536</v>
          </cell>
          <cell r="AH104">
            <v>18619753</v>
          </cell>
          <cell r="AI104">
            <v>953.1</v>
          </cell>
          <cell r="AJ104">
            <v>19508</v>
          </cell>
          <cell r="AK104">
            <v>19247994</v>
          </cell>
          <cell r="AL104">
            <v>986.67</v>
          </cell>
          <cell r="AM104">
            <v>19356</v>
          </cell>
          <cell r="AN104">
            <v>19247994</v>
          </cell>
          <cell r="AO104">
            <v>994.42</v>
          </cell>
          <cell r="AP104">
            <v>19493</v>
          </cell>
          <cell r="AQ104">
            <v>18887994</v>
          </cell>
          <cell r="AR104">
            <v>968.96</v>
          </cell>
          <cell r="AS104">
            <v>19412</v>
          </cell>
          <cell r="AT104">
            <v>18997994</v>
          </cell>
          <cell r="AU104">
            <v>978.67</v>
          </cell>
          <cell r="AV104">
            <v>19529</v>
          </cell>
          <cell r="AW104">
            <v>19397994</v>
          </cell>
          <cell r="AX104">
            <v>993.29</v>
          </cell>
          <cell r="AY104">
            <v>19477</v>
          </cell>
          <cell r="AZ104">
            <v>19017994</v>
          </cell>
          <cell r="BA104">
            <v>976.43</v>
          </cell>
          <cell r="BB104">
            <v>19552</v>
          </cell>
          <cell r="BC104">
            <v>19149728</v>
          </cell>
          <cell r="BD104">
            <v>979.43</v>
          </cell>
          <cell r="BE104">
            <v>19613</v>
          </cell>
          <cell r="BF104">
            <v>19369728</v>
          </cell>
          <cell r="BG104">
            <v>987.6</v>
          </cell>
          <cell r="BH104">
            <v>19748</v>
          </cell>
          <cell r="BI104">
            <v>20306456</v>
          </cell>
          <cell r="BJ104">
            <v>1028.28</v>
          </cell>
          <cell r="BK104">
            <v>19562</v>
          </cell>
          <cell r="BL104">
            <v>20157552</v>
          </cell>
          <cell r="BM104">
            <v>1030.44</v>
          </cell>
          <cell r="BN104">
            <v>19658</v>
          </cell>
          <cell r="BO104">
            <v>19835579</v>
          </cell>
          <cell r="BP104">
            <v>1009.03</v>
          </cell>
        </row>
        <row r="105">
          <cell r="A105" t="str">
            <v>970</v>
          </cell>
          <cell r="B105" t="str">
            <v>Wilkes Co.</v>
          </cell>
          <cell r="C105">
            <v>10063</v>
          </cell>
          <cell r="D105">
            <v>7568935</v>
          </cell>
          <cell r="E105">
            <v>752.15</v>
          </cell>
          <cell r="F105">
            <v>10026</v>
          </cell>
          <cell r="G105">
            <v>8238785</v>
          </cell>
          <cell r="H105">
            <v>821.74</v>
          </cell>
          <cell r="I105">
            <v>10179</v>
          </cell>
          <cell r="J105">
            <v>8815500</v>
          </cell>
          <cell r="K105">
            <v>866.05</v>
          </cell>
          <cell r="L105">
            <v>10289</v>
          </cell>
          <cell r="M105">
            <v>9256275</v>
          </cell>
          <cell r="N105">
            <v>899.63</v>
          </cell>
          <cell r="O105">
            <v>10544</v>
          </cell>
          <cell r="P105">
            <v>9556275</v>
          </cell>
          <cell r="Q105">
            <v>906.32</v>
          </cell>
          <cell r="R105">
            <v>10357</v>
          </cell>
          <cell r="S105">
            <v>9756275</v>
          </cell>
          <cell r="T105">
            <v>942</v>
          </cell>
          <cell r="U105">
            <v>10292</v>
          </cell>
          <cell r="V105">
            <v>10106275</v>
          </cell>
          <cell r="W105">
            <v>981.95</v>
          </cell>
          <cell r="X105">
            <v>10228</v>
          </cell>
          <cell r="Y105">
            <v>10106275</v>
          </cell>
          <cell r="Z105">
            <v>988.1</v>
          </cell>
          <cell r="AA105">
            <v>10290</v>
          </cell>
          <cell r="AB105">
            <v>10606275</v>
          </cell>
          <cell r="AC105">
            <v>1030.74</v>
          </cell>
          <cell r="AD105">
            <v>10293</v>
          </cell>
          <cell r="AE105">
            <v>11104769</v>
          </cell>
          <cell r="AF105">
            <v>1078.8699999999999</v>
          </cell>
          <cell r="AG105">
            <v>10266</v>
          </cell>
          <cell r="AH105">
            <v>11604769</v>
          </cell>
          <cell r="AI105">
            <v>1130.4100000000001</v>
          </cell>
          <cell r="AJ105">
            <v>10292</v>
          </cell>
          <cell r="AK105">
            <v>12251055</v>
          </cell>
          <cell r="AL105">
            <v>1190.3499999999999</v>
          </cell>
          <cell r="AM105">
            <v>9956</v>
          </cell>
          <cell r="AN105">
            <v>11740593</v>
          </cell>
          <cell r="AO105">
            <v>1179.25</v>
          </cell>
          <cell r="AP105">
            <v>10086</v>
          </cell>
          <cell r="AQ105">
            <v>11178717</v>
          </cell>
          <cell r="AR105">
            <v>1108.3399999999999</v>
          </cell>
          <cell r="AS105">
            <v>10139</v>
          </cell>
          <cell r="AT105">
            <v>11178717</v>
          </cell>
          <cell r="AU105">
            <v>1102.55</v>
          </cell>
          <cell r="AV105">
            <v>10129</v>
          </cell>
          <cell r="AW105">
            <v>12174628</v>
          </cell>
          <cell r="AX105">
            <v>1201.96</v>
          </cell>
          <cell r="AY105">
            <v>10022</v>
          </cell>
          <cell r="AZ105">
            <v>10873988</v>
          </cell>
          <cell r="BA105">
            <v>1085.01</v>
          </cell>
          <cell r="BB105">
            <v>10078</v>
          </cell>
          <cell r="BC105">
            <v>11273988</v>
          </cell>
          <cell r="BD105">
            <v>1118.67</v>
          </cell>
          <cell r="BE105">
            <v>10090</v>
          </cell>
          <cell r="BF105">
            <v>11386728</v>
          </cell>
          <cell r="BG105">
            <v>1128.52</v>
          </cell>
          <cell r="BH105">
            <v>9863</v>
          </cell>
          <cell r="BI105">
            <v>11778330</v>
          </cell>
          <cell r="BJ105">
            <v>1194.19</v>
          </cell>
          <cell r="BK105">
            <v>9784</v>
          </cell>
          <cell r="BL105">
            <v>12786320</v>
          </cell>
          <cell r="BM105">
            <v>1306.8599999999999</v>
          </cell>
          <cell r="BN105">
            <v>9634</v>
          </cell>
          <cell r="BO105">
            <v>13286320</v>
          </cell>
          <cell r="BP105">
            <v>1379.11</v>
          </cell>
        </row>
        <row r="106">
          <cell r="A106" t="str">
            <v>980</v>
          </cell>
          <cell r="B106" t="str">
            <v>Wilson Co.</v>
          </cell>
          <cell r="C106">
            <v>12179</v>
          </cell>
          <cell r="D106">
            <v>11504134</v>
          </cell>
          <cell r="E106">
            <v>944.59</v>
          </cell>
          <cell r="F106">
            <v>12185</v>
          </cell>
          <cell r="G106">
            <v>12779464</v>
          </cell>
          <cell r="H106">
            <v>1048.79</v>
          </cell>
          <cell r="I106">
            <v>12554</v>
          </cell>
          <cell r="J106">
            <v>13656526</v>
          </cell>
          <cell r="K106">
            <v>1087.82</v>
          </cell>
          <cell r="L106">
            <v>12642</v>
          </cell>
          <cell r="M106">
            <v>14260522</v>
          </cell>
          <cell r="N106">
            <v>1128.03</v>
          </cell>
          <cell r="O106">
            <v>12656</v>
          </cell>
          <cell r="P106">
            <v>13342300</v>
          </cell>
          <cell r="Q106">
            <v>1054.23</v>
          </cell>
          <cell r="R106">
            <v>12697</v>
          </cell>
          <cell r="S106">
            <v>13523073</v>
          </cell>
          <cell r="T106">
            <v>1065.06</v>
          </cell>
          <cell r="U106">
            <v>12943</v>
          </cell>
          <cell r="V106">
            <v>13523073</v>
          </cell>
          <cell r="W106">
            <v>1044.82</v>
          </cell>
          <cell r="X106">
            <v>13205</v>
          </cell>
          <cell r="Y106">
            <v>14952188</v>
          </cell>
          <cell r="Z106">
            <v>1132.31</v>
          </cell>
          <cell r="AA106">
            <v>13288</v>
          </cell>
          <cell r="AB106">
            <v>14952188</v>
          </cell>
          <cell r="AC106">
            <v>1125.24</v>
          </cell>
          <cell r="AD106">
            <v>13343</v>
          </cell>
          <cell r="AE106">
            <v>15393254</v>
          </cell>
          <cell r="AF106">
            <v>1153.6600000000001</v>
          </cell>
          <cell r="AG106">
            <v>13238</v>
          </cell>
          <cell r="AH106">
            <v>16201119</v>
          </cell>
          <cell r="AI106">
            <v>1223.83</v>
          </cell>
          <cell r="AJ106">
            <v>13442</v>
          </cell>
          <cell r="AK106">
            <v>17011175</v>
          </cell>
          <cell r="AL106">
            <v>1265.52</v>
          </cell>
          <cell r="AM106">
            <v>13276</v>
          </cell>
          <cell r="AN106">
            <v>16743425</v>
          </cell>
          <cell r="AO106">
            <v>1261.18</v>
          </cell>
          <cell r="AP106">
            <v>13298</v>
          </cell>
          <cell r="AQ106">
            <v>16295369</v>
          </cell>
          <cell r="AR106">
            <v>1225.4000000000001</v>
          </cell>
          <cell r="AS106">
            <v>13157</v>
          </cell>
          <cell r="AT106">
            <v>16241122</v>
          </cell>
          <cell r="AU106">
            <v>1234.4100000000001</v>
          </cell>
          <cell r="AV106">
            <v>13148</v>
          </cell>
          <cell r="AW106">
            <v>16338356</v>
          </cell>
          <cell r="AX106">
            <v>1242.6500000000001</v>
          </cell>
          <cell r="AY106">
            <v>13376</v>
          </cell>
          <cell r="AZ106">
            <v>17155274</v>
          </cell>
          <cell r="BA106">
            <v>1282.54</v>
          </cell>
          <cell r="BB106">
            <v>13286</v>
          </cell>
          <cell r="BC106">
            <v>18013038</v>
          </cell>
          <cell r="BD106">
            <v>1355.79</v>
          </cell>
          <cell r="BE106">
            <v>13680</v>
          </cell>
          <cell r="BF106">
            <v>18823625</v>
          </cell>
          <cell r="BG106">
            <v>1376</v>
          </cell>
          <cell r="BH106">
            <v>13614</v>
          </cell>
          <cell r="BI106">
            <v>19482452</v>
          </cell>
          <cell r="BJ106">
            <v>1431.06</v>
          </cell>
          <cell r="BK106">
            <v>13595</v>
          </cell>
          <cell r="BL106">
            <v>20456543</v>
          </cell>
          <cell r="BM106">
            <v>1504.71</v>
          </cell>
          <cell r="BN106">
            <v>13359</v>
          </cell>
          <cell r="BO106">
            <v>21070240</v>
          </cell>
          <cell r="BP106">
            <v>1577.23</v>
          </cell>
        </row>
        <row r="107">
          <cell r="A107" t="str">
            <v>990</v>
          </cell>
          <cell r="B107" t="str">
            <v>Yadkin Co.</v>
          </cell>
          <cell r="C107">
            <v>5599</v>
          </cell>
          <cell r="D107">
            <v>3712116</v>
          </cell>
          <cell r="E107">
            <v>663</v>
          </cell>
          <cell r="F107">
            <v>5793</v>
          </cell>
          <cell r="G107">
            <v>4200000</v>
          </cell>
          <cell r="H107">
            <v>725.01</v>
          </cell>
          <cell r="I107">
            <v>5838</v>
          </cell>
          <cell r="J107">
            <v>4700000</v>
          </cell>
          <cell r="K107">
            <v>805.07</v>
          </cell>
          <cell r="L107">
            <v>6032</v>
          </cell>
          <cell r="M107">
            <v>5100000</v>
          </cell>
          <cell r="N107">
            <v>845.49</v>
          </cell>
          <cell r="O107">
            <v>5926</v>
          </cell>
          <cell r="P107">
            <v>5673042</v>
          </cell>
          <cell r="Q107">
            <v>957.31</v>
          </cell>
          <cell r="R107">
            <v>5937</v>
          </cell>
          <cell r="S107">
            <v>5673042</v>
          </cell>
          <cell r="T107">
            <v>955.54</v>
          </cell>
          <cell r="U107">
            <v>5957</v>
          </cell>
          <cell r="V107">
            <v>5203320</v>
          </cell>
          <cell r="W107">
            <v>873.48</v>
          </cell>
          <cell r="X107">
            <v>6089</v>
          </cell>
          <cell r="Y107">
            <v>5609969</v>
          </cell>
          <cell r="Z107">
            <v>921.33</v>
          </cell>
          <cell r="AA107">
            <v>6149</v>
          </cell>
          <cell r="AB107">
            <v>5734000</v>
          </cell>
          <cell r="AC107">
            <v>932.51</v>
          </cell>
          <cell r="AD107">
            <v>6266</v>
          </cell>
          <cell r="AE107">
            <v>5734000</v>
          </cell>
          <cell r="AF107">
            <v>915.1</v>
          </cell>
          <cell r="AG107">
            <v>6199</v>
          </cell>
          <cell r="AH107">
            <v>6000000</v>
          </cell>
          <cell r="AI107">
            <v>967.9</v>
          </cell>
          <cell r="AJ107">
            <v>6110</v>
          </cell>
          <cell r="AK107">
            <v>6486000</v>
          </cell>
          <cell r="AL107">
            <v>1061.54</v>
          </cell>
          <cell r="AM107">
            <v>5977</v>
          </cell>
          <cell r="AN107">
            <v>6487000</v>
          </cell>
          <cell r="AO107">
            <v>1085.33</v>
          </cell>
          <cell r="AP107">
            <v>5882</v>
          </cell>
          <cell r="AQ107">
            <v>6487000</v>
          </cell>
          <cell r="AR107">
            <v>1102.8599999999999</v>
          </cell>
          <cell r="AS107">
            <v>5854</v>
          </cell>
          <cell r="AT107">
            <v>6174975</v>
          </cell>
          <cell r="AU107">
            <v>1054.83</v>
          </cell>
          <cell r="AV107">
            <v>5739</v>
          </cell>
          <cell r="AW107">
            <v>6174975</v>
          </cell>
          <cell r="AX107">
            <v>1075.97</v>
          </cell>
          <cell r="AY107">
            <v>5623</v>
          </cell>
          <cell r="AZ107">
            <v>5800431</v>
          </cell>
          <cell r="BA107">
            <v>1031.55</v>
          </cell>
          <cell r="BB107">
            <v>5484</v>
          </cell>
          <cell r="BC107">
            <v>5982160</v>
          </cell>
          <cell r="BD107">
            <v>1090.8399999999999</v>
          </cell>
          <cell r="BE107">
            <v>5430</v>
          </cell>
          <cell r="BF107">
            <v>6040725</v>
          </cell>
          <cell r="BG107">
            <v>1112.47</v>
          </cell>
          <cell r="BH107">
            <v>5398</v>
          </cell>
          <cell r="BI107">
            <v>6186725</v>
          </cell>
          <cell r="BJ107">
            <v>1146.1099999999999</v>
          </cell>
          <cell r="BK107">
            <v>5297</v>
          </cell>
          <cell r="BL107">
            <v>6356987</v>
          </cell>
          <cell r="BM107">
            <v>1200.1099999999999</v>
          </cell>
          <cell r="BN107">
            <v>5257</v>
          </cell>
          <cell r="BO107">
            <v>6697987</v>
          </cell>
          <cell r="BP107">
            <v>1274.1099999999999</v>
          </cell>
        </row>
        <row r="108">
          <cell r="A108" t="str">
            <v>995</v>
          </cell>
          <cell r="B108" t="str">
            <v>Yancey Co.</v>
          </cell>
          <cell r="C108">
            <v>2508</v>
          </cell>
          <cell r="D108">
            <v>1555000</v>
          </cell>
          <cell r="E108">
            <v>620.02</v>
          </cell>
          <cell r="F108">
            <v>2532</v>
          </cell>
          <cell r="G108">
            <v>1668508</v>
          </cell>
          <cell r="H108">
            <v>658.97</v>
          </cell>
          <cell r="I108">
            <v>2553</v>
          </cell>
          <cell r="J108">
            <v>1736450</v>
          </cell>
          <cell r="K108">
            <v>680.16</v>
          </cell>
          <cell r="L108">
            <v>2494</v>
          </cell>
          <cell r="M108">
            <v>1922425</v>
          </cell>
          <cell r="N108">
            <v>770.82</v>
          </cell>
          <cell r="O108">
            <v>2556</v>
          </cell>
          <cell r="P108">
            <v>2031307</v>
          </cell>
          <cell r="Q108">
            <v>794.72</v>
          </cell>
          <cell r="R108">
            <v>2500</v>
          </cell>
          <cell r="S108">
            <v>1970843</v>
          </cell>
          <cell r="T108">
            <v>788.34</v>
          </cell>
          <cell r="U108">
            <v>2513</v>
          </cell>
          <cell r="V108">
            <v>2080605</v>
          </cell>
          <cell r="W108">
            <v>827.94</v>
          </cell>
          <cell r="X108">
            <v>2555</v>
          </cell>
          <cell r="Y108">
            <v>2271067</v>
          </cell>
          <cell r="Z108">
            <v>888.87</v>
          </cell>
          <cell r="AA108">
            <v>2578</v>
          </cell>
          <cell r="AB108">
            <v>2371658</v>
          </cell>
          <cell r="AC108">
            <v>919.96</v>
          </cell>
          <cell r="AD108">
            <v>2591</v>
          </cell>
          <cell r="AE108">
            <v>2304723</v>
          </cell>
          <cell r="AF108">
            <v>889.51</v>
          </cell>
          <cell r="AG108">
            <v>2576</v>
          </cell>
          <cell r="AH108">
            <v>2762487</v>
          </cell>
          <cell r="AI108">
            <v>1072.3900000000001</v>
          </cell>
          <cell r="AJ108">
            <v>2513</v>
          </cell>
          <cell r="AK108">
            <v>3195640</v>
          </cell>
          <cell r="AL108">
            <v>1271.6400000000001</v>
          </cell>
          <cell r="AM108">
            <v>2451</v>
          </cell>
          <cell r="AN108">
            <v>3140000</v>
          </cell>
          <cell r="AO108">
            <v>1281.1099999999999</v>
          </cell>
          <cell r="AP108">
            <v>2420</v>
          </cell>
          <cell r="AQ108">
            <v>3000000</v>
          </cell>
          <cell r="AR108">
            <v>1239.67</v>
          </cell>
          <cell r="AS108">
            <v>2373</v>
          </cell>
          <cell r="AT108">
            <v>3034431</v>
          </cell>
          <cell r="AU108">
            <v>1278.73</v>
          </cell>
          <cell r="AV108">
            <v>2367</v>
          </cell>
          <cell r="AW108">
            <v>3067858</v>
          </cell>
          <cell r="AX108">
            <v>1296.0999999999999</v>
          </cell>
          <cell r="AY108">
            <v>2289</v>
          </cell>
          <cell r="AZ108">
            <v>2907733.96</v>
          </cell>
          <cell r="BA108">
            <v>1270.31</v>
          </cell>
          <cell r="BB108">
            <v>2313</v>
          </cell>
          <cell r="BC108">
            <v>2907734</v>
          </cell>
          <cell r="BD108">
            <v>1257.1300000000001</v>
          </cell>
          <cell r="BE108">
            <v>2238</v>
          </cell>
          <cell r="BF108">
            <v>3098972</v>
          </cell>
          <cell r="BG108">
            <v>1384.71</v>
          </cell>
          <cell r="BH108">
            <v>2216</v>
          </cell>
          <cell r="BI108">
            <v>3048363</v>
          </cell>
          <cell r="BJ108">
            <v>1375.62</v>
          </cell>
          <cell r="BK108">
            <v>2188</v>
          </cell>
          <cell r="BL108">
            <v>2995074</v>
          </cell>
          <cell r="BM108">
            <v>1368.86</v>
          </cell>
          <cell r="BN108">
            <v>2204</v>
          </cell>
          <cell r="BO108">
            <v>3010413</v>
          </cell>
          <cell r="BP108">
            <v>1365.89</v>
          </cell>
        </row>
        <row r="110">
          <cell r="C110">
            <v>1226060</v>
          </cell>
          <cell r="D110">
            <v>1254584026</v>
          </cell>
          <cell r="E110">
            <v>1023.26</v>
          </cell>
          <cell r="F110">
            <v>1251287</v>
          </cell>
          <cell r="G110">
            <v>1363455824</v>
          </cell>
          <cell r="H110">
            <v>1089.6400000000001</v>
          </cell>
          <cell r="I110">
            <v>1268870</v>
          </cell>
          <cell r="J110">
            <v>1492178791</v>
          </cell>
          <cell r="K110">
            <v>1175.99</v>
          </cell>
          <cell r="L110">
            <v>1288556</v>
          </cell>
          <cell r="M110">
            <v>1625853902</v>
          </cell>
          <cell r="N110">
            <v>1261.76</v>
          </cell>
          <cell r="O110">
            <v>1301048</v>
          </cell>
          <cell r="P110">
            <v>1738835649</v>
          </cell>
          <cell r="Q110">
            <v>1336.49</v>
          </cell>
          <cell r="R110">
            <v>1325985</v>
          </cell>
          <cell r="S110">
            <v>1775162677</v>
          </cell>
          <cell r="T110">
            <v>1338.75</v>
          </cell>
          <cell r="U110">
            <v>1342806</v>
          </cell>
          <cell r="V110">
            <v>1855622278</v>
          </cell>
          <cell r="W110">
            <v>1381.9</v>
          </cell>
          <cell r="X110">
            <v>1368728</v>
          </cell>
          <cell r="Y110">
            <v>1941849130</v>
          </cell>
          <cell r="Z110">
            <v>1418.73</v>
          </cell>
          <cell r="AA110">
            <v>1396522</v>
          </cell>
          <cell r="AB110">
            <v>2072282649</v>
          </cell>
          <cell r="AC110">
            <v>1483.89</v>
          </cell>
          <cell r="AD110">
            <v>1434625</v>
          </cell>
          <cell r="AE110">
            <v>2238404987</v>
          </cell>
          <cell r="AF110">
            <v>126005.45999999999</v>
          </cell>
          <cell r="AG110">
            <v>1461740</v>
          </cell>
          <cell r="AH110">
            <v>2412705357</v>
          </cell>
          <cell r="AI110">
            <v>134574.85999999999</v>
          </cell>
          <cell r="AJ110">
            <v>1476566</v>
          </cell>
          <cell r="AK110">
            <v>2529592844</v>
          </cell>
          <cell r="AL110">
            <v>141637.49000000011</v>
          </cell>
          <cell r="AM110">
            <v>1464914</v>
          </cell>
          <cell r="AN110">
            <v>2501390866</v>
          </cell>
          <cell r="AO110">
            <v>143710.74999999997</v>
          </cell>
          <cell r="AP110">
            <v>1475668</v>
          </cell>
          <cell r="AQ110">
            <v>2508532693</v>
          </cell>
          <cell r="AR110">
            <v>144778.23999999996</v>
          </cell>
          <cell r="AS110">
            <v>1480991</v>
          </cell>
          <cell r="AT110">
            <v>2538613480</v>
          </cell>
          <cell r="AU110">
            <v>145723.78</v>
          </cell>
          <cell r="AV110">
            <v>1492793</v>
          </cell>
          <cell r="AW110">
            <v>2583999359</v>
          </cell>
          <cell r="AX110">
            <v>147662.70000000004</v>
          </cell>
          <cell r="AY110">
            <v>1509985</v>
          </cell>
          <cell r="AZ110">
            <v>2634445464.96</v>
          </cell>
          <cell r="BA110">
            <v>148902.23000000004</v>
          </cell>
          <cell r="BB110">
            <v>1520305</v>
          </cell>
          <cell r="BC110">
            <v>2718145099</v>
          </cell>
          <cell r="BD110">
            <v>152508.63000000003</v>
          </cell>
          <cell r="BE110">
            <v>1537643</v>
          </cell>
          <cell r="BF110">
            <v>2845909123</v>
          </cell>
          <cell r="BG110">
            <v>157210.47</v>
          </cell>
          <cell r="BH110">
            <v>1543518</v>
          </cell>
          <cell r="BI110">
            <v>2955901553</v>
          </cell>
          <cell r="BJ110">
            <v>163356.03999999992</v>
          </cell>
          <cell r="BK110">
            <v>1552638</v>
          </cell>
          <cell r="BL110">
            <v>3064049856.1700001</v>
          </cell>
          <cell r="BM110">
            <v>168547.45999999988</v>
          </cell>
          <cell r="BN110">
            <v>1556141</v>
          </cell>
          <cell r="BO110">
            <v>3210520066</v>
          </cell>
          <cell r="BP110">
            <v>174189.1699999999</v>
          </cell>
        </row>
        <row r="112">
          <cell r="L112" t="str">
            <v>ADM includes ADMs of county, cities, and charter schools.</v>
          </cell>
          <cell r="U112" t="str">
            <v>Note: LEA#330 Edgecombe</v>
          </cell>
          <cell r="X112" t="str">
            <v>Note:  LEA#68B moved to 01D</v>
          </cell>
          <cell r="AA112" t="str">
            <v>ADM includes ADMs of county, cities, and charter schools.</v>
          </cell>
          <cell r="AP112" t="str">
            <v>NOTE: Vance County FY10-11 Local</v>
          </cell>
          <cell r="AS112" t="str">
            <v xml:space="preserve">NOTE: LEAs with supplanting remedies were adjusted if the remedy had been </v>
          </cell>
        </row>
        <row r="113">
          <cell r="L113" t="str">
            <v xml:space="preserve">LEA#230 and #360 have ADM adjustments, because the ADM of </v>
          </cell>
          <cell r="U113" t="str">
            <v xml:space="preserve">LEA's audit report was received </v>
          </cell>
          <cell r="X113" t="str">
            <v>when FY04-05 initial allotment time.</v>
          </cell>
          <cell r="AA113" t="str">
            <v xml:space="preserve">LEA#130 and #800 have ADM adjustments, because the ADM of </v>
          </cell>
          <cell r="AP113" t="str">
            <v>Appropriation was adjusted from the</v>
          </cell>
          <cell r="AS113" t="str">
            <v>received by May 28, 2014.</v>
          </cell>
        </row>
        <row r="114">
          <cell r="L114" t="str">
            <v xml:space="preserve">   LEA#231 Kings Mtn City split into these two counties.</v>
          </cell>
          <cell r="U114" t="str">
            <v>by the Treasurer Office in June,</v>
          </cell>
          <cell r="X114" t="str">
            <v>So, ADM of 108 added to LEA#010,</v>
          </cell>
          <cell r="AA114" t="str">
            <v xml:space="preserve">   LEA#132 Kannapolis City split into these two counties.</v>
          </cell>
          <cell r="AP114" t="str">
            <v>planning amount due to additional support</v>
          </cell>
        </row>
        <row r="115">
          <cell r="L115" t="str">
            <v xml:space="preserve">For the ADM adjustments, see ADM worksheet  or worksheet G </v>
          </cell>
          <cell r="U115" t="str">
            <v xml:space="preserve">so, the $8,500,127 is from county's </v>
          </cell>
          <cell r="X115" t="str">
            <v>and reduced from LEA#680</v>
          </cell>
          <cell r="AA115" t="str">
            <v xml:space="preserve">For the ADM adjustments, see ADM worksheet  or worksheet G </v>
          </cell>
          <cell r="AP115" t="str">
            <v>documentation received from Steven Graham</v>
          </cell>
        </row>
        <row r="116">
          <cell r="L116" t="str">
            <v xml:space="preserve">   of Low Wealth allotment of the same fiscal year.</v>
          </cell>
          <cell r="U116" t="str">
            <v xml:space="preserve">audit report. When I sent out this  </v>
          </cell>
          <cell r="AA116" t="str">
            <v xml:space="preserve">   of Low Wealth allotment of the same fiscal year.</v>
          </cell>
          <cell r="AP116" t="str">
            <v xml:space="preserve">via email on 3/21/13. See FY13-14 </v>
          </cell>
        </row>
        <row r="117">
          <cell r="U117" t="str">
            <v>nonsupplanting worksheet, Finance Officer</v>
          </cell>
          <cell r="AP117" t="str">
            <v>Non-Supplant folder for details.</v>
          </cell>
        </row>
        <row r="118">
          <cell r="U118" t="str">
            <v>from Edgecombe questioned this $8.5m.</v>
          </cell>
          <cell r="AA118" t="str">
            <v>Local Appropriation -- See worksheet G of Low Wealth allotment of each year.</v>
          </cell>
        </row>
        <row r="119">
          <cell r="U119" t="str">
            <v>Then, I went to our Audit section and found</v>
          </cell>
          <cell r="AA119" t="str">
            <v>For example, FY01-02 Local Appropriation was recorded in worksheet G of FY03-04 Low Wealth allotment file.</v>
          </cell>
        </row>
        <row r="120">
          <cell r="U120" t="str">
            <v>out DPI received LEA's audit report in 7/25/06</v>
          </cell>
        </row>
        <row r="121">
          <cell r="U121" t="str">
            <v>and the local appropriation was $6,000,000</v>
          </cell>
        </row>
        <row r="122">
          <cell r="U122" t="str">
            <v>The difference of $2,500,127 was Edgecombe</v>
          </cell>
        </row>
        <row r="123">
          <cell r="M123" t="str">
            <v>LEA#240 Columbus County,</v>
          </cell>
          <cell r="U123" t="str">
            <v>county contribute to Nash schools.</v>
          </cell>
        </row>
        <row r="124">
          <cell r="M124" t="str">
            <v>FY</v>
          </cell>
          <cell r="N124" t="str">
            <v>Local Appropriation in audit report</v>
          </cell>
          <cell r="O124" t="str">
            <v>Adjusted remedy for supplanting</v>
          </cell>
          <cell r="P124" t="str">
            <v>Adjusted appropriation used in low wealth funding</v>
          </cell>
          <cell r="Q124" t="str">
            <v>Memo</v>
          </cell>
          <cell r="U124" t="str">
            <v>Therefore, in this worksheet, Edgecombe</v>
          </cell>
        </row>
        <row r="125">
          <cell r="M125" t="str">
            <v>01-02</v>
          </cell>
          <cell r="N125">
            <v>5487008</v>
          </cell>
          <cell r="O125">
            <v>133134</v>
          </cell>
          <cell r="P125">
            <v>5620142</v>
          </cell>
          <cell r="Q125" t="str">
            <v>$133,134 was reported in audit report of FY03-04</v>
          </cell>
          <cell r="U125" t="str">
            <v>needs to be revised to be $6,000,000.</v>
          </cell>
        </row>
        <row r="126">
          <cell r="M126" t="str">
            <v>02-03</v>
          </cell>
          <cell r="P126">
            <v>0</v>
          </cell>
          <cell r="Q126" t="str">
            <v>$133,134 was reported in audit report of FY02-03</v>
          </cell>
        </row>
        <row r="127">
          <cell r="M127" t="str">
            <v>03-04</v>
          </cell>
          <cell r="O127">
            <v>-133134</v>
          </cell>
          <cell r="P127">
            <v>-133134</v>
          </cell>
          <cell r="Q127" t="str">
            <v xml:space="preserve">$133,134 was reported in audit report of FY03-04, </v>
          </cell>
        </row>
        <row r="128">
          <cell r="Q128" t="str">
            <v>but for low wealth purpose, this $133,134 was for</v>
          </cell>
        </row>
        <row r="129">
          <cell r="Q129" t="str">
            <v>remedy of FY01-02's supplanting, so we already</v>
          </cell>
        </row>
        <row r="130">
          <cell r="Q130" t="str">
            <v>included in FY01-02's local appropriation.</v>
          </cell>
        </row>
      </sheetData>
      <sheetData sheetId="9"/>
      <sheetData sheetId="10"/>
      <sheetData sheetId="11"/>
      <sheetData sheetId="12"/>
      <sheetData sheetId="13"/>
      <sheetData sheetId="14"/>
      <sheetData sheetId="15">
        <row r="1">
          <cell r="A1" t="str">
            <v>Supplanting Notes</v>
          </cell>
        </row>
        <row r="2">
          <cell r="D2" t="str">
            <v>Local Appropriation</v>
          </cell>
          <cell r="H2" t="str">
            <v>Local Appropriation</v>
          </cell>
          <cell r="L2" t="str">
            <v>Local Appropriation</v>
          </cell>
        </row>
        <row r="3">
          <cell r="A3" t="str">
            <v>LEA No</v>
          </cell>
          <cell r="B3" t="str">
            <v xml:space="preserve">   LEA Name</v>
          </cell>
          <cell r="C3" t="str">
            <v>Supplanting Year</v>
          </cell>
          <cell r="D3" t="str">
            <v>On audit report</v>
          </cell>
          <cell r="E3" t="str">
            <v>Adjusted by remedy, used only for supplanting calculation</v>
          </cell>
          <cell r="F3" t="str">
            <v>Remedy 1st Year</v>
          </cell>
          <cell r="G3" t="str">
            <v>Amount</v>
          </cell>
          <cell r="H3" t="str">
            <v>On audit report</v>
          </cell>
          <cell r="I3" t="str">
            <v>Adjusted by remedy, used only for supplanting calculation</v>
          </cell>
          <cell r="J3" t="str">
            <v>Remedy 2nd Year</v>
          </cell>
          <cell r="K3" t="str">
            <v>Amount</v>
          </cell>
          <cell r="L3" t="str">
            <v>On audit report</v>
          </cell>
          <cell r="M3" t="str">
            <v>Adjusted by remedy, used only for supplanting calculation</v>
          </cell>
          <cell r="N3" t="str">
            <v>Notes (4) in Min tab</v>
          </cell>
        </row>
        <row r="4">
          <cell r="A4" t="str">
            <v>010</v>
          </cell>
          <cell r="B4" t="str">
            <v>Alamance Co.</v>
          </cell>
        </row>
        <row r="5">
          <cell r="A5" t="str">
            <v>020</v>
          </cell>
          <cell r="B5" t="str">
            <v>Alexander Co.</v>
          </cell>
        </row>
        <row r="6">
          <cell r="A6" t="str">
            <v>030</v>
          </cell>
          <cell r="B6" t="str">
            <v>Alleghany Co.</v>
          </cell>
        </row>
        <row r="7">
          <cell r="A7" t="str">
            <v>040</v>
          </cell>
          <cell r="B7" t="str">
            <v>Anson Co.</v>
          </cell>
        </row>
        <row r="8">
          <cell r="A8" t="str">
            <v>050</v>
          </cell>
          <cell r="B8" t="str">
            <v>Ashe Co.</v>
          </cell>
        </row>
        <row r="9">
          <cell r="A9" t="str">
            <v>060</v>
          </cell>
          <cell r="B9" t="str">
            <v>Avery Co.</v>
          </cell>
        </row>
        <row r="10">
          <cell r="A10" t="str">
            <v>070</v>
          </cell>
          <cell r="B10" t="str">
            <v>Beaufort Co.</v>
          </cell>
        </row>
        <row r="11">
          <cell r="A11" t="str">
            <v>080</v>
          </cell>
          <cell r="B11" t="str">
            <v>Bertie Co.</v>
          </cell>
        </row>
        <row r="12">
          <cell r="A12" t="str">
            <v>090</v>
          </cell>
          <cell r="B12" t="str">
            <v>Bladen Co.</v>
          </cell>
        </row>
        <row r="13">
          <cell r="A13" t="str">
            <v>100</v>
          </cell>
          <cell r="B13" t="str">
            <v>Brunswick Co.</v>
          </cell>
        </row>
        <row r="14">
          <cell r="A14" t="str">
            <v>110</v>
          </cell>
          <cell r="B14" t="str">
            <v>Buncombe Co.</v>
          </cell>
        </row>
        <row r="15">
          <cell r="A15" t="str">
            <v>120</v>
          </cell>
          <cell r="B15" t="str">
            <v>Burke Co.</v>
          </cell>
        </row>
        <row r="16">
          <cell r="A16" t="str">
            <v>130</v>
          </cell>
          <cell r="B16" t="str">
            <v>Cabarrus Co.</v>
          </cell>
        </row>
        <row r="17">
          <cell r="A17" t="str">
            <v>140</v>
          </cell>
          <cell r="B17" t="str">
            <v>Caldwell Co.</v>
          </cell>
        </row>
        <row r="18">
          <cell r="A18" t="str">
            <v>150</v>
          </cell>
          <cell r="B18" t="str">
            <v>Camden Co.</v>
          </cell>
        </row>
        <row r="19">
          <cell r="A19" t="str">
            <v>160</v>
          </cell>
          <cell r="B19" t="str">
            <v>Carteret Co.</v>
          </cell>
        </row>
        <row r="20">
          <cell r="A20" t="str">
            <v>170</v>
          </cell>
          <cell r="B20" t="str">
            <v>Caswell Co.</v>
          </cell>
        </row>
        <row r="21">
          <cell r="A21" t="str">
            <v>180</v>
          </cell>
          <cell r="B21" t="str">
            <v>Catawba Co.</v>
          </cell>
        </row>
        <row r="22">
          <cell r="A22" t="str">
            <v>190</v>
          </cell>
          <cell r="B22" t="str">
            <v>Chatham Co.</v>
          </cell>
        </row>
        <row r="23">
          <cell r="A23" t="str">
            <v>200</v>
          </cell>
          <cell r="B23" t="str">
            <v>Cherokee Co.</v>
          </cell>
        </row>
        <row r="24">
          <cell r="A24" t="str">
            <v>210</v>
          </cell>
          <cell r="B24" t="str">
            <v>Chowan Co.</v>
          </cell>
          <cell r="C24" t="str">
            <v>FY08-09</v>
          </cell>
          <cell r="D24">
            <v>3453542</v>
          </cell>
          <cell r="E24">
            <v>3461174</v>
          </cell>
          <cell r="F24" t="str">
            <v>FY09-10</v>
          </cell>
          <cell r="G24">
            <v>266532</v>
          </cell>
          <cell r="H24">
            <v>3115135</v>
          </cell>
          <cell r="I24">
            <v>3381667</v>
          </cell>
          <cell r="J24" t="str">
            <v>FY10-11</v>
          </cell>
          <cell r="K24">
            <v>274164</v>
          </cell>
          <cell r="L24">
            <v>3609824</v>
          </cell>
          <cell r="M24">
            <v>3335660</v>
          </cell>
          <cell r="N24" t="str">
            <v>(4) Supplanting was remedied with additional funding added for FY08-09 and FY09-10.</v>
          </cell>
        </row>
        <row r="25">
          <cell r="A25" t="str">
            <v>220</v>
          </cell>
          <cell r="B25" t="str">
            <v>Clay Co.</v>
          </cell>
        </row>
        <row r="26">
          <cell r="A26" t="str">
            <v>230</v>
          </cell>
          <cell r="B26" t="str">
            <v>Cleveland Co.</v>
          </cell>
        </row>
        <row r="27">
          <cell r="A27" t="str">
            <v>240</v>
          </cell>
          <cell r="B27" t="str">
            <v>Columbus Co.</v>
          </cell>
          <cell r="C27" t="str">
            <v>FY01-02</v>
          </cell>
          <cell r="D27">
            <v>5487008</v>
          </cell>
          <cell r="E27">
            <v>5620142</v>
          </cell>
          <cell r="F27" t="str">
            <v>FY02-03</v>
          </cell>
          <cell r="G27">
            <v>133134</v>
          </cell>
          <cell r="I27" t="str">
            <v>no change</v>
          </cell>
          <cell r="J27" t="str">
            <v>FY03-04</v>
          </cell>
          <cell r="K27">
            <v>133134</v>
          </cell>
          <cell r="M27">
            <v>-133134</v>
          </cell>
          <cell r="N27" t="str">
            <v>(4) Supplanting was remedied with additional funding added for FY2001-02</v>
          </cell>
        </row>
        <row r="28">
          <cell r="A28" t="str">
            <v>250</v>
          </cell>
          <cell r="B28" t="str">
            <v>Craven Co.</v>
          </cell>
        </row>
        <row r="29">
          <cell r="A29" t="str">
            <v>260</v>
          </cell>
          <cell r="B29" t="str">
            <v>Cumberland Co.</v>
          </cell>
        </row>
        <row r="30">
          <cell r="A30" t="str">
            <v>270</v>
          </cell>
          <cell r="B30" t="str">
            <v>Currituck Co.</v>
          </cell>
        </row>
        <row r="31">
          <cell r="A31" t="str">
            <v>280</v>
          </cell>
          <cell r="B31" t="str">
            <v>Dare Co.</v>
          </cell>
        </row>
        <row r="32">
          <cell r="A32" t="str">
            <v>290</v>
          </cell>
          <cell r="B32" t="str">
            <v>Davidson Co.</v>
          </cell>
        </row>
        <row r="33">
          <cell r="A33" t="str">
            <v>300</v>
          </cell>
          <cell r="B33" t="str">
            <v>Davie Co.</v>
          </cell>
        </row>
        <row r="34">
          <cell r="A34" t="str">
            <v>310</v>
          </cell>
          <cell r="B34" t="str">
            <v>Duplin Co.</v>
          </cell>
        </row>
        <row r="35">
          <cell r="A35" t="str">
            <v>320</v>
          </cell>
          <cell r="B35" t="str">
            <v>Durham Co.</v>
          </cell>
        </row>
        <row r="36">
          <cell r="A36" t="str">
            <v>330</v>
          </cell>
          <cell r="B36" t="str">
            <v>Edgecombe Co.</v>
          </cell>
        </row>
        <row r="37">
          <cell r="A37" t="str">
            <v>340</v>
          </cell>
          <cell r="B37" t="str">
            <v>Forsyth Co.</v>
          </cell>
        </row>
        <row r="38">
          <cell r="A38" t="str">
            <v>350</v>
          </cell>
          <cell r="B38" t="str">
            <v>Franklin Co.</v>
          </cell>
        </row>
        <row r="39">
          <cell r="A39" t="str">
            <v>360</v>
          </cell>
          <cell r="B39" t="str">
            <v>Gaston Co.</v>
          </cell>
        </row>
        <row r="40">
          <cell r="A40" t="str">
            <v>370</v>
          </cell>
          <cell r="B40" t="str">
            <v>Gates  Co.</v>
          </cell>
        </row>
        <row r="41">
          <cell r="A41" t="str">
            <v>380</v>
          </cell>
          <cell r="B41" t="str">
            <v>Graham Co.</v>
          </cell>
        </row>
        <row r="42">
          <cell r="A42" t="str">
            <v>390</v>
          </cell>
          <cell r="B42" t="str">
            <v>Granville Co.</v>
          </cell>
        </row>
        <row r="43">
          <cell r="A43" t="str">
            <v>400</v>
          </cell>
          <cell r="B43" t="str">
            <v>Greene Co.</v>
          </cell>
          <cell r="C43" t="str">
            <v>FY02-03</v>
          </cell>
          <cell r="D43">
            <v>1676069</v>
          </cell>
          <cell r="E43">
            <v>1716807</v>
          </cell>
          <cell r="F43" t="str">
            <v>FY03-04</v>
          </cell>
          <cell r="G43" t="str">
            <v>They provided the budget record that they have put in addition funds in FY03-04.</v>
          </cell>
          <cell r="J43" t="str">
            <v>FY04-05</v>
          </cell>
          <cell r="K43">
            <v>40738</v>
          </cell>
          <cell r="M43">
            <v>-40738</v>
          </cell>
          <cell r="N43" t="str">
            <v>(4) Supplanting was remedied with additional funding added for FY2002-03.</v>
          </cell>
        </row>
        <row r="44">
          <cell r="A44" t="str">
            <v>410</v>
          </cell>
          <cell r="B44" t="str">
            <v>Guilford Co.</v>
          </cell>
        </row>
        <row r="45">
          <cell r="A45" t="str">
            <v>420</v>
          </cell>
          <cell r="B45" t="str">
            <v>Halifax Co.</v>
          </cell>
        </row>
        <row r="46">
          <cell r="A46" t="str">
            <v>430</v>
          </cell>
          <cell r="B46" t="str">
            <v>Harnett Co.</v>
          </cell>
        </row>
        <row r="47">
          <cell r="A47" t="str">
            <v>440</v>
          </cell>
          <cell r="B47" t="str">
            <v>Haywood Co.</v>
          </cell>
        </row>
        <row r="48">
          <cell r="A48" t="str">
            <v>450</v>
          </cell>
          <cell r="B48" t="str">
            <v>Henderson Co.</v>
          </cell>
        </row>
        <row r="49">
          <cell r="A49" t="str">
            <v>460</v>
          </cell>
          <cell r="B49" t="str">
            <v>Hertford Co.</v>
          </cell>
        </row>
        <row r="50">
          <cell r="A50" t="str">
            <v>470</v>
          </cell>
          <cell r="B50" t="str">
            <v>Hoke Co.</v>
          </cell>
          <cell r="C50" t="str">
            <v>FY10-11</v>
          </cell>
          <cell r="D50">
            <v>3890251</v>
          </cell>
          <cell r="F50" t="str">
            <v>FY11-12</v>
          </cell>
          <cell r="J50" t="str">
            <v>FY12-13</v>
          </cell>
        </row>
        <row r="51">
          <cell r="A51" t="str">
            <v>470</v>
          </cell>
          <cell r="B51" t="str">
            <v>Hoke Co.</v>
          </cell>
          <cell r="C51" t="str">
            <v>FY14-15</v>
          </cell>
          <cell r="D51">
            <v>4470416</v>
          </cell>
          <cell r="E51">
            <v>4493511</v>
          </cell>
          <cell r="N51" t="str">
            <v>FY 17-18 funds were in jepordy</v>
          </cell>
        </row>
        <row r="52">
          <cell r="A52" t="str">
            <v>480</v>
          </cell>
          <cell r="B52" t="str">
            <v>Hyde Co.</v>
          </cell>
        </row>
        <row r="53">
          <cell r="A53" t="str">
            <v>490</v>
          </cell>
          <cell r="B53" t="str">
            <v>Iredell Co.</v>
          </cell>
        </row>
        <row r="54">
          <cell r="A54" t="str">
            <v>500</v>
          </cell>
          <cell r="B54" t="str">
            <v>Jackson Co.</v>
          </cell>
        </row>
        <row r="55">
          <cell r="A55" t="str">
            <v>510</v>
          </cell>
          <cell r="B55" t="str">
            <v>Johnston Co.</v>
          </cell>
        </row>
        <row r="56">
          <cell r="A56" t="str">
            <v>520</v>
          </cell>
          <cell r="B56" t="str">
            <v>Jones Co.</v>
          </cell>
        </row>
        <row r="57">
          <cell r="A57" t="str">
            <v>530</v>
          </cell>
          <cell r="B57" t="str">
            <v>Lee Co.</v>
          </cell>
        </row>
        <row r="58">
          <cell r="A58" t="str">
            <v>540</v>
          </cell>
          <cell r="B58" t="str">
            <v>Lenoir Co.</v>
          </cell>
        </row>
        <row r="59">
          <cell r="A59" t="str">
            <v>550</v>
          </cell>
          <cell r="B59" t="str">
            <v>Lincoln Co.</v>
          </cell>
        </row>
        <row r="60">
          <cell r="A60" t="str">
            <v>560</v>
          </cell>
          <cell r="B60" t="str">
            <v>Macon Co.</v>
          </cell>
        </row>
        <row r="61">
          <cell r="A61" t="str">
            <v>570</v>
          </cell>
          <cell r="B61" t="str">
            <v>Madison Co.</v>
          </cell>
          <cell r="C61" t="str">
            <v>FY11-12</v>
          </cell>
          <cell r="D61">
            <v>2129500</v>
          </cell>
          <cell r="F61" t="str">
            <v>FY12-13</v>
          </cell>
          <cell r="J61" t="str">
            <v>FY13-14</v>
          </cell>
          <cell r="N61" t="str">
            <v>(4) Supplanting needs to be remedied with additional funding added to FY11-12.</v>
          </cell>
        </row>
        <row r="62">
          <cell r="A62" t="str">
            <v>580</v>
          </cell>
          <cell r="B62" t="str">
            <v>Martin Co.</v>
          </cell>
        </row>
        <row r="63">
          <cell r="A63" t="str">
            <v>590</v>
          </cell>
          <cell r="B63" t="str">
            <v>McDowell Co.</v>
          </cell>
        </row>
        <row r="64">
          <cell r="A64" t="str">
            <v>600</v>
          </cell>
          <cell r="B64" t="str">
            <v>Mecklenburg Co.</v>
          </cell>
        </row>
        <row r="65">
          <cell r="A65" t="str">
            <v>610</v>
          </cell>
          <cell r="B65" t="str">
            <v>Mitchell Co.</v>
          </cell>
        </row>
        <row r="66">
          <cell r="A66" t="str">
            <v>620</v>
          </cell>
          <cell r="B66" t="str">
            <v>Montgomery Co.</v>
          </cell>
          <cell r="C66" t="str">
            <v>FY10-11 and FY11-12</v>
          </cell>
          <cell r="D66">
            <v>5000606</v>
          </cell>
          <cell r="E66">
            <v>5432806</v>
          </cell>
          <cell r="F66" t="str">
            <v>FY11-12 and FY12-13</v>
          </cell>
          <cell r="G66">
            <v>451390</v>
          </cell>
          <cell r="H66">
            <v>4803174</v>
          </cell>
          <cell r="I66">
            <v>5254564</v>
          </cell>
          <cell r="J66" t="str">
            <v>FY12-13</v>
          </cell>
          <cell r="K66">
            <v>-845210</v>
          </cell>
          <cell r="M66">
            <v>-845210</v>
          </cell>
          <cell r="N66" t="str">
            <v>(4) Supplanting was remedied with additional funding added for FY10-11 and FY11-12.</v>
          </cell>
        </row>
        <row r="67">
          <cell r="A67" t="str">
            <v>630</v>
          </cell>
          <cell r="B67" t="str">
            <v>Moore Co.</v>
          </cell>
        </row>
        <row r="68">
          <cell r="A68" t="str">
            <v>640</v>
          </cell>
          <cell r="B68" t="str">
            <v>Nash Co.</v>
          </cell>
        </row>
        <row r="69">
          <cell r="A69" t="str">
            <v>650</v>
          </cell>
          <cell r="B69" t="str">
            <v>New Hanover Co.</v>
          </cell>
        </row>
        <row r="70">
          <cell r="A70" t="str">
            <v>660</v>
          </cell>
          <cell r="B70" t="str">
            <v>Northampton Co.</v>
          </cell>
        </row>
        <row r="71">
          <cell r="A71" t="str">
            <v>670</v>
          </cell>
          <cell r="B71" t="str">
            <v>Onslow Co.</v>
          </cell>
          <cell r="C71" t="str">
            <v>FY 14-15</v>
          </cell>
          <cell r="E71" t="str">
            <v>Did not remedy</v>
          </cell>
        </row>
        <row r="72">
          <cell r="A72" t="str">
            <v>680</v>
          </cell>
          <cell r="B72" t="str">
            <v>Orange Co.</v>
          </cell>
        </row>
        <row r="73">
          <cell r="A73" t="str">
            <v>690</v>
          </cell>
          <cell r="B73" t="str">
            <v>Pamlico Co.</v>
          </cell>
        </row>
        <row r="74">
          <cell r="A74" t="str">
            <v>700</v>
          </cell>
          <cell r="B74" t="str">
            <v>Pasquotank Co.</v>
          </cell>
        </row>
        <row r="75">
          <cell r="A75" t="str">
            <v>710</v>
          </cell>
          <cell r="B75" t="str">
            <v>Pender Co.</v>
          </cell>
          <cell r="C75" t="str">
            <v>14-15</v>
          </cell>
          <cell r="D75">
            <v>13077356</v>
          </cell>
          <cell r="E75">
            <v>13131822</v>
          </cell>
          <cell r="F75" t="str">
            <v>Yes</v>
          </cell>
          <cell r="G75">
            <v>54466</v>
          </cell>
          <cell r="N75" t="str">
            <v>Fy 17-18 was fundingin jepordy</v>
          </cell>
        </row>
        <row r="76">
          <cell r="A76" t="str">
            <v>720</v>
          </cell>
          <cell r="B76" t="str">
            <v>Perquimans Co.</v>
          </cell>
        </row>
        <row r="77">
          <cell r="A77" t="str">
            <v>730</v>
          </cell>
          <cell r="B77" t="str">
            <v>Person Co.</v>
          </cell>
        </row>
        <row r="78">
          <cell r="A78" t="str">
            <v>740</v>
          </cell>
          <cell r="B78" t="str">
            <v>Pitt Co.</v>
          </cell>
        </row>
        <row r="79">
          <cell r="A79" t="str">
            <v>750</v>
          </cell>
          <cell r="B79" t="str">
            <v>Polk Co.</v>
          </cell>
        </row>
        <row r="80">
          <cell r="A80" t="str">
            <v>760</v>
          </cell>
          <cell r="B80" t="str">
            <v>Randolph Co.</v>
          </cell>
        </row>
        <row r="81">
          <cell r="A81" t="str">
            <v>770</v>
          </cell>
          <cell r="B81" t="str">
            <v>Richmond Co.</v>
          </cell>
        </row>
        <row r="82">
          <cell r="A82" t="str">
            <v>780</v>
          </cell>
          <cell r="B82" t="str">
            <v>Robeson Co.</v>
          </cell>
        </row>
        <row r="83">
          <cell r="A83" t="str">
            <v>790</v>
          </cell>
          <cell r="B83" t="str">
            <v>Rockingham Co.</v>
          </cell>
        </row>
        <row r="84">
          <cell r="A84" t="str">
            <v>800</v>
          </cell>
          <cell r="B84" t="str">
            <v xml:space="preserve">Rowan Co.  </v>
          </cell>
        </row>
        <row r="85">
          <cell r="A85" t="str">
            <v>810</v>
          </cell>
          <cell r="B85" t="str">
            <v>Rutherford Co.</v>
          </cell>
        </row>
        <row r="86">
          <cell r="A86" t="str">
            <v>820</v>
          </cell>
          <cell r="B86" t="str">
            <v>Sampson Co.</v>
          </cell>
          <cell r="C86" t="str">
            <v>FY02-03</v>
          </cell>
          <cell r="D86">
            <v>7158659</v>
          </cell>
          <cell r="E86">
            <v>7170940</v>
          </cell>
          <cell r="J86" t="str">
            <v>FY04-05</v>
          </cell>
          <cell r="K86">
            <v>12281</v>
          </cell>
          <cell r="L86" t="str">
            <v>Need to reduce $12,281 from total appropriation in FY04-05</v>
          </cell>
          <cell r="M86">
            <v>-12281</v>
          </cell>
          <cell r="N86" t="str">
            <v>(4) Supplanting was remedied with additional funding added for FY2002-03</v>
          </cell>
        </row>
        <row r="87">
          <cell r="A87" t="str">
            <v>830</v>
          </cell>
          <cell r="B87" t="str">
            <v>Scotland Co.</v>
          </cell>
        </row>
        <row r="88">
          <cell r="A88" t="str">
            <v>840</v>
          </cell>
          <cell r="B88" t="str">
            <v>Stanly Co.</v>
          </cell>
        </row>
        <row r="89">
          <cell r="A89" t="str">
            <v>850</v>
          </cell>
          <cell r="B89" t="str">
            <v>Stokes Co.</v>
          </cell>
        </row>
        <row r="90">
          <cell r="A90" t="str">
            <v>860</v>
          </cell>
          <cell r="B90" t="str">
            <v>Surry Co.</v>
          </cell>
          <cell r="N90" t="str">
            <v>(4) Supplanting was remedied with additional funding added for FY11-12.</v>
          </cell>
        </row>
        <row r="91">
          <cell r="A91" t="str">
            <v>870</v>
          </cell>
          <cell r="B91" t="str">
            <v>Swain Co.</v>
          </cell>
          <cell r="N91" t="str">
            <v>(4) Supplanting was remedied with additional funding added for FY11-12.</v>
          </cell>
        </row>
        <row r="92">
          <cell r="A92" t="str">
            <v>880</v>
          </cell>
          <cell r="B92" t="str">
            <v>Transylvania Co.</v>
          </cell>
        </row>
        <row r="93">
          <cell r="A93" t="str">
            <v>890</v>
          </cell>
          <cell r="B93" t="str">
            <v>Tyrrell Co.</v>
          </cell>
        </row>
        <row r="94">
          <cell r="A94" t="str">
            <v>900</v>
          </cell>
          <cell r="B94" t="str">
            <v>Union Co.</v>
          </cell>
        </row>
        <row r="95">
          <cell r="A95" t="str">
            <v>910</v>
          </cell>
          <cell r="B95" t="str">
            <v>Vance Co.</v>
          </cell>
          <cell r="C95" t="str">
            <v>FY02-03</v>
          </cell>
          <cell r="D95">
            <v>7489298</v>
          </cell>
          <cell r="E95">
            <v>7543120</v>
          </cell>
          <cell r="F95" t="str">
            <v>FY03-04, FY03-04</v>
          </cell>
          <cell r="G95" t="str">
            <v>$53,822 and $42,697</v>
          </cell>
          <cell r="I95">
            <v>-53822</v>
          </cell>
          <cell r="N95" t="str">
            <v>(4) Supplanting was remedied with additional funding added for FY2002-03</v>
          </cell>
        </row>
        <row r="96">
          <cell r="A96" t="str">
            <v>920</v>
          </cell>
          <cell r="B96" t="str">
            <v>Wake Co.</v>
          </cell>
        </row>
        <row r="97">
          <cell r="A97" t="str">
            <v>930</v>
          </cell>
          <cell r="B97" t="str">
            <v>Warren Co.</v>
          </cell>
        </row>
        <row r="98">
          <cell r="A98" t="str">
            <v>940</v>
          </cell>
          <cell r="B98" t="str">
            <v>Washington Co.</v>
          </cell>
        </row>
        <row r="99">
          <cell r="A99" t="str">
            <v>950</v>
          </cell>
          <cell r="B99" t="str">
            <v>Watauga Co.</v>
          </cell>
        </row>
        <row r="100">
          <cell r="A100" t="str">
            <v>960</v>
          </cell>
          <cell r="B100" t="str">
            <v>Wayne Co.</v>
          </cell>
        </row>
        <row r="101">
          <cell r="A101" t="str">
            <v>970</v>
          </cell>
          <cell r="B101" t="str">
            <v>Wilkes Co.</v>
          </cell>
          <cell r="C101" t="str">
            <v>FY10-11</v>
          </cell>
          <cell r="D101">
            <v>10413397</v>
          </cell>
          <cell r="F101" t="str">
            <v>FY11-12</v>
          </cell>
          <cell r="J101" t="str">
            <v>FY12-13</v>
          </cell>
        </row>
        <row r="102">
          <cell r="A102" t="str">
            <v>980</v>
          </cell>
          <cell r="B102" t="str">
            <v>Wilson Co.</v>
          </cell>
        </row>
        <row r="103">
          <cell r="A103" t="str">
            <v>990</v>
          </cell>
          <cell r="B103" t="str">
            <v>Yadkin Co.</v>
          </cell>
        </row>
        <row r="104">
          <cell r="A104" t="str">
            <v>995</v>
          </cell>
          <cell r="B104" t="str">
            <v>Yancey Co.</v>
          </cell>
        </row>
        <row r="108">
          <cell r="A108" t="str">
            <v>Judy's Review Notes:</v>
          </cell>
        </row>
        <row r="109">
          <cell r="B109">
            <v>1</v>
          </cell>
          <cell r="C109" t="str">
            <v>Columbus County</v>
          </cell>
        </row>
        <row r="110">
          <cell r="C110" t="str">
            <v>Reference Supplant file for 03/04 for supporting documentation.  Columbus Co. was found as supplanting for FY 01/02 - Document 1</v>
          </cell>
        </row>
        <row r="111">
          <cell r="C111" t="str">
            <v>They decided to remedy by allocating additional funds.  Letter from Columbus Co. Superintendent dated 6/18/03, (Document 2) shows approval of additional</v>
          </cell>
        </row>
        <row r="112">
          <cell r="C112" t="str">
            <v>appropriations for FY 02/03 and FY 03/04.  This additional allocation is also supported by letter from Count Administrator, dated 6/17/03, (Document 3).</v>
          </cell>
        </row>
        <row r="113">
          <cell r="C113" t="str">
            <v>The local appropriations are adjusted for these additional funds for the correct years in order to properly calculate a 95% of 3 yrs. Average number.</v>
          </cell>
        </row>
        <row r="114">
          <cell r="C114" t="str">
            <v>Also reference Document 4 for supplant letter sent to Columbus County from DPI.</v>
          </cell>
        </row>
        <row r="116">
          <cell r="B116">
            <v>2</v>
          </cell>
          <cell r="C116" t="str">
            <v>Greene County</v>
          </cell>
        </row>
        <row r="117">
          <cell r="C117" t="str">
            <v>Reference Supplant file for 04/05 for supporting documentation.  Greene Co, was found as supplanting for FY 02/03 - Document A.</v>
          </cell>
        </row>
        <row r="118">
          <cell r="C118" t="str">
            <v>Letter from Greene County Finance Director dated 7/9/04, Document A1, states that additional funding of $40,738 in the form of a check was</v>
          </cell>
        </row>
        <row r="119">
          <cell r="C119" t="str">
            <v>provided to avoid the supplanting for FY 02/03.  The letter also states that by mutual agreement additional funds were included in their allocation for FY 03/04.</v>
          </cell>
        </row>
        <row r="120">
          <cell r="C120" t="str">
            <v>The local appropriations are adjusted for these additional funds for the correct years in order to properly calculate a 95% of 3 yrs. Average number.</v>
          </cell>
        </row>
        <row r="121">
          <cell r="C121" t="str">
            <v>(Karen's note 6/24/05) Per Harvey Gay 6/24/05 email, $40,738 was recorded in FY04-05 LEA's financial statement.</v>
          </cell>
        </row>
        <row r="123">
          <cell r="B123">
            <v>3</v>
          </cell>
          <cell r="C123" t="str">
            <v>Sampson County</v>
          </cell>
        </row>
        <row r="124">
          <cell r="C124" t="str">
            <v>Reference Supplant file for 04/05 for supporting documentation.  Sampson Co, was found as supplanting for FY 02/03 - Document B.</v>
          </cell>
        </row>
        <row r="125">
          <cell r="C125" t="str">
            <v>Email from Becky McConkey dated 7/7/04, Document B1, states the requirements of resolving the deficiency.  An additional appropriation</v>
          </cell>
        </row>
        <row r="126">
          <cell r="C126" t="str">
            <v>was required for FY 02/03 in the amount of $12,281.  No additional appropriation other than this amount was necessary.</v>
          </cell>
        </row>
        <row r="127">
          <cell r="C127" t="str">
            <v>Document B2 supports the additional funding of $12,281 provided by Sampson County.</v>
          </cell>
        </row>
        <row r="128">
          <cell r="C128" t="str">
            <v>The local appropriations are adjusted for these additional funds for the correct years in order to properly calculate a 95% of 3 yrs. Average number.</v>
          </cell>
        </row>
        <row r="130">
          <cell r="B130">
            <v>4</v>
          </cell>
          <cell r="C130" t="str">
            <v>Vance County</v>
          </cell>
        </row>
        <row r="131">
          <cell r="C131" t="str">
            <v>Reference Supplant file for 04/05 for supporting documentation.   Vance Co, was found as supplanting for FY 02/03 - Document C.</v>
          </cell>
        </row>
        <row r="132">
          <cell r="C132" t="str">
            <v xml:space="preserve">Letter dated 7/1/04 from Vance County Finance Officer addresses the deficiency, Document C1.  Further communication via email between Becky </v>
          </cell>
        </row>
        <row r="133">
          <cell r="C133" t="str">
            <v>and the Finance Officer occurs on 7/2/04 and 7/6/04, Document C2.</v>
          </cell>
        </row>
        <row r="134">
          <cell r="C134" t="str">
            <v>Letter dated 7/9/04 from the Vance County Finance Officer identifies a final adjustment of $53,822 being made for FY 02/03 -Document C3.</v>
          </cell>
        </row>
        <row r="135">
          <cell r="C135" t="str">
            <v>There is also a letter from the County Manager to the Vance County School Superintendent regarding the additional appropriation - Document C4.</v>
          </cell>
        </row>
        <row r="136">
          <cell r="C136" t="str">
            <v>The local appropriations are adjusted for these additional funds for the correct years in order to properly calculate a 95% of 3 yrs. Average number.</v>
          </cell>
        </row>
        <row r="138">
          <cell r="C138" t="str">
            <v>Green County's email 6/24/05</v>
          </cell>
        </row>
        <row r="139">
          <cell r="C139" t="str">
            <v>&gt;&gt;&gt; "Harvey Gay" &lt;harveygay@greene.k12.nc.us&gt; 06/24/05 1:06 PM &gt;&gt;&gt;</v>
          </cell>
        </row>
        <row r="140">
          <cell r="C140" t="str">
            <v>The check was recorded in 2004-05 and is reflected in the 2004-05 financial</v>
          </cell>
        </row>
        <row r="141">
          <cell r="C141" t="str">
            <v>reports.  Let me know if you have further questions.  Harvey</v>
          </cell>
        </row>
        <row r="142">
          <cell r="C142" t="str">
            <v xml:space="preserve">----- Original Message ----- </v>
          </cell>
        </row>
        <row r="143">
          <cell r="C143" t="str">
            <v>From: "Karen Peng" &lt;KPeng@dpi.state.nc.us&gt;</v>
          </cell>
        </row>
        <row r="144">
          <cell r="C144" t="str">
            <v>To: &lt;hgay@greene.k12.nc.us&gt;</v>
          </cell>
        </row>
        <row r="145">
          <cell r="C145" t="str">
            <v>Cc: "Judy Wilkinson" &lt;JWilkins@dpi.state.nc.us&gt;</v>
          </cell>
        </row>
        <row r="146">
          <cell r="C146" t="str">
            <v>Sent: Friday, June 24, 2005 9:12 AM</v>
          </cell>
        </row>
        <row r="147">
          <cell r="C147" t="str">
            <v>Subject: question on county appropriation</v>
          </cell>
        </row>
        <row r="150">
          <cell r="C150" t="str">
            <v>&gt; Mr. Gay,</v>
          </cell>
        </row>
        <row r="151">
          <cell r="C151" t="str">
            <v>&gt; Referring to the letter you wrote to Becky McConkey 7/9/2004, a check</v>
          </cell>
        </row>
        <row r="152">
          <cell r="C152" t="str">
            <v>&gt; $40,738 was written 7/7/2004 by the County Manager to bring county up to</v>
          </cell>
        </row>
        <row r="153">
          <cell r="C153" t="str">
            <v>&gt; a level that avoided supplanting.</v>
          </cell>
        </row>
        <row r="154">
          <cell r="C154" t="str">
            <v>&gt;</v>
          </cell>
        </row>
        <row r="155">
          <cell r="C155" t="str">
            <v>&gt; Question:</v>
          </cell>
        </row>
        <row r="156">
          <cell r="C156" t="str">
            <v>&gt; Is this check recorded in FY03-04's county appropriation or FY04-05's</v>
          </cell>
        </row>
        <row r="157">
          <cell r="C157" t="str">
            <v>&gt; county appropriation in your LEA's financial statement, since the date</v>
          </cell>
        </row>
        <row r="158">
          <cell r="C158" t="str">
            <v>&gt; 7/7/2004 the check was written belongs to FY04-05 and we can not</v>
          </cell>
        </row>
        <row r="159">
          <cell r="C159" t="str">
            <v>&gt; identify when the check was recorded in your letter?</v>
          </cell>
        </row>
        <row r="160">
          <cell r="C160" t="str">
            <v>&gt;</v>
          </cell>
        </row>
        <row r="161">
          <cell r="C161" t="str">
            <v>&gt; Thanks.</v>
          </cell>
        </row>
        <row r="162">
          <cell r="C162" t="str">
            <v>&gt;</v>
          </cell>
        </row>
        <row r="163">
          <cell r="C163" t="str">
            <v>&gt; Karen Peng</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C2123-B08B-43E4-9617-D55026C7DE31}">
  <sheetPr codeName="Sheet2">
    <tabColor rgb="FF92D050"/>
    <pageSetUpPr fitToPage="1"/>
  </sheetPr>
  <dimension ref="A1:H33"/>
  <sheetViews>
    <sheetView tabSelected="1" zoomScaleNormal="100" workbookViewId="0">
      <selection activeCell="A10" sqref="A10"/>
    </sheetView>
  </sheetViews>
  <sheetFormatPr defaultColWidth="8.84375" defaultRowHeight="15.5" x14ac:dyDescent="0.35"/>
  <cols>
    <col min="1" max="1" width="9.84375" style="1" bestFit="1" customWidth="1"/>
    <col min="2" max="4" width="8.84375" style="1"/>
    <col min="5" max="5" width="5.07421875" style="1" customWidth="1"/>
    <col min="6" max="6" width="9.07421875" style="1" customWidth="1"/>
    <col min="7" max="7" width="11.53515625" style="1" customWidth="1"/>
    <col min="8" max="16384" width="8.84375" style="1"/>
  </cols>
  <sheetData>
    <row r="1" spans="1:7" ht="18.5" x14ac:dyDescent="0.45">
      <c r="B1" s="2" t="s">
        <v>0</v>
      </c>
      <c r="C1" s="3"/>
      <c r="D1" s="3"/>
      <c r="E1" s="3"/>
      <c r="F1" s="3"/>
      <c r="G1" s="3"/>
    </row>
    <row r="2" spans="1:7" ht="18.5" x14ac:dyDescent="0.45">
      <c r="B2" s="4" t="s">
        <v>1</v>
      </c>
    </row>
    <row r="4" spans="1:7" x14ac:dyDescent="0.35">
      <c r="D4" s="5" t="s">
        <v>2</v>
      </c>
    </row>
    <row r="5" spans="1:7" x14ac:dyDescent="0.35">
      <c r="D5" s="5" t="s">
        <v>3</v>
      </c>
    </row>
    <row r="6" spans="1:7" x14ac:dyDescent="0.35">
      <c r="D6" s="5" t="s">
        <v>4</v>
      </c>
    </row>
    <row r="7" spans="1:7" x14ac:dyDescent="0.35">
      <c r="D7" s="6"/>
    </row>
    <row r="8" spans="1:7" x14ac:dyDescent="0.35">
      <c r="A8" s="7" t="s">
        <v>5</v>
      </c>
      <c r="D8" s="6"/>
    </row>
    <row r="9" spans="1:7" ht="18.5" x14ac:dyDescent="0.45">
      <c r="A9" s="8" t="s">
        <v>6</v>
      </c>
      <c r="B9" s="9" t="str">
        <f>VLOOKUP($A$9,Effort,2,FALSE)</f>
        <v>Alamance County</v>
      </c>
      <c r="D9" s="6"/>
    </row>
    <row r="10" spans="1:7" ht="17.25" customHeight="1" x14ac:dyDescent="0.45">
      <c r="A10" s="10"/>
      <c r="B10" s="9"/>
      <c r="D10" s="6"/>
    </row>
    <row r="11" spans="1:7" ht="17.25" customHeight="1" x14ac:dyDescent="0.45">
      <c r="A11" s="11" t="str">
        <f>B9&amp;" was "&amp;VLOOKUP($A$9,Effort,14,FALSE)&amp; " eligible for funding in fiscal year 2020-21"</f>
        <v>Alamance County was  eligible for funding in fiscal year 2020-21</v>
      </c>
      <c r="B11" s="9"/>
      <c r="D11" s="6"/>
      <c r="F11" s="12"/>
    </row>
    <row r="12" spans="1:7" ht="17.25" customHeight="1" x14ac:dyDescent="0.35"/>
    <row r="13" spans="1:7" ht="30.75" customHeight="1" x14ac:dyDescent="0.35">
      <c r="A13" s="13" t="s">
        <v>7</v>
      </c>
      <c r="B13" s="13"/>
      <c r="C13" s="13"/>
      <c r="D13" s="13"/>
      <c r="E13" s="13"/>
      <c r="F13" s="14">
        <f>VLOOKUP($A$9,Effort,10,FALSE)</f>
        <v>0.67</v>
      </c>
    </row>
    <row r="14" spans="1:7" ht="30.75" customHeight="1" x14ac:dyDescent="0.35">
      <c r="A14" s="13" t="s">
        <v>8</v>
      </c>
      <c r="B14" s="13"/>
      <c r="C14" s="13"/>
      <c r="D14" s="13"/>
      <c r="E14" s="13"/>
      <c r="F14" s="14">
        <f>VLOOKUP($A$9,Effort,8,FALSE)</f>
        <v>0.94640000000000002</v>
      </c>
    </row>
    <row r="15" spans="1:7" ht="30.75" customHeight="1" x14ac:dyDescent="0.35">
      <c r="A15" s="13" t="s">
        <v>9</v>
      </c>
      <c r="B15" s="13"/>
      <c r="C15" s="13"/>
      <c r="D15" s="13"/>
      <c r="E15" s="13"/>
      <c r="F15" s="15">
        <f>VLOOKUP($A$9,Effort,11,FALSE)</f>
        <v>0.63400000000000001</v>
      </c>
    </row>
    <row r="16" spans="1:7" ht="30.75" customHeight="1" x14ac:dyDescent="0.35">
      <c r="A16" s="13" t="s">
        <v>10</v>
      </c>
      <c r="B16" s="13"/>
      <c r="C16" s="13"/>
      <c r="D16" s="13"/>
      <c r="E16" s="13"/>
      <c r="F16" s="15">
        <f>'[1]Wksht E-Effort(All)'!K112</f>
        <v>0.65200000000000002</v>
      </c>
    </row>
    <row r="17" spans="1:8" ht="30.75" customHeight="1" x14ac:dyDescent="0.35">
      <c r="A17" s="13" t="s">
        <v>11</v>
      </c>
      <c r="B17" s="13"/>
      <c r="C17" s="13"/>
      <c r="D17" s="13"/>
      <c r="E17" s="13"/>
      <c r="F17" s="16">
        <f>VLOOKUP($A$9,Effort,12,FALSE)</f>
        <v>0.97240000000000004</v>
      </c>
    </row>
    <row r="19" spans="1:8" x14ac:dyDescent="0.35">
      <c r="A19" s="17" t="str">
        <f>IF(F17&lt;1,"Your County's Effective Tax Rate is below the State Average Effective Tax Rate.","Your County's Effective Tax Rate is above the State Average Effective Tax Rate.")</f>
        <v>Your County's Effective Tax Rate is below the State Average Effective Tax Rate.</v>
      </c>
    </row>
    <row r="21" spans="1:8" ht="15" customHeight="1" x14ac:dyDescent="0.35">
      <c r="A21" s="76" t="str">
        <f>IF(F17&lt;1,'[1]Wksht E-Effort(All)'!O112,'[1]Wksht E-Effort(All)'!O113)</f>
        <v>In FY 2021-22, in order to receive 100% funding (prorated based on funds available), your county must be eligible for Low Wealth funding and your actual local appropriation per student must equal or exceed the anticipated local appropriation per student.  If eligible and your actual appropriation is less than the anticipated appropriation, your allotment will be prorated based on the ratio of the actual appropriation to the anticipated appropriation.</v>
      </c>
      <c r="B21" s="76"/>
      <c r="C21" s="76"/>
      <c r="D21" s="76"/>
      <c r="E21" s="76"/>
      <c r="F21" s="76"/>
      <c r="G21" s="76"/>
      <c r="H21" s="76"/>
    </row>
    <row r="22" spans="1:8" x14ac:dyDescent="0.35">
      <c r="A22" s="76"/>
      <c r="B22" s="76"/>
      <c r="C22" s="76"/>
      <c r="D22" s="76"/>
      <c r="E22" s="76"/>
      <c r="F22" s="76"/>
      <c r="G22" s="76"/>
      <c r="H22" s="76"/>
    </row>
    <row r="23" spans="1:8" x14ac:dyDescent="0.35">
      <c r="A23" s="76"/>
      <c r="B23" s="76"/>
      <c r="C23" s="76"/>
      <c r="D23" s="76"/>
      <c r="E23" s="76"/>
      <c r="F23" s="76"/>
      <c r="G23" s="76"/>
      <c r="H23" s="76"/>
    </row>
    <row r="24" spans="1:8" x14ac:dyDescent="0.35">
      <c r="A24" s="76"/>
      <c r="B24" s="76"/>
      <c r="C24" s="76"/>
      <c r="D24" s="76"/>
      <c r="E24" s="76"/>
      <c r="F24" s="76"/>
      <c r="G24" s="76"/>
      <c r="H24" s="76"/>
    </row>
    <row r="25" spans="1:8" x14ac:dyDescent="0.35">
      <c r="A25" s="76"/>
      <c r="B25" s="76"/>
      <c r="C25" s="76"/>
      <c r="D25" s="76"/>
      <c r="E25" s="76"/>
      <c r="F25" s="76"/>
      <c r="G25" s="76"/>
      <c r="H25" s="76"/>
    </row>
    <row r="26" spans="1:8" x14ac:dyDescent="0.35">
      <c r="A26" s="18"/>
      <c r="B26" s="18"/>
      <c r="C26" s="18"/>
      <c r="D26" s="18"/>
      <c r="E26" s="18"/>
      <c r="F26" s="18"/>
      <c r="G26" s="18"/>
      <c r="H26" s="18"/>
    </row>
    <row r="27" spans="1:8" ht="18.75" customHeight="1" x14ac:dyDescent="0.35">
      <c r="A27" s="76" t="str">
        <f>IF(F17&lt;1,"Note:  We will not be able to calculate the Low Wealth allotment until local appropriation information is received from all counties.","")</f>
        <v>Note:  We will not be able to calculate the Low Wealth allotment until local appropriation information is received from all counties.</v>
      </c>
      <c r="B27" s="76"/>
      <c r="C27" s="76"/>
      <c r="D27" s="76"/>
      <c r="E27" s="76"/>
      <c r="F27" s="76"/>
      <c r="G27" s="76"/>
      <c r="H27" s="76"/>
    </row>
    <row r="28" spans="1:8" x14ac:dyDescent="0.35">
      <c r="A28" s="76"/>
      <c r="B28" s="76"/>
      <c r="C28" s="76"/>
      <c r="D28" s="76"/>
      <c r="E28" s="76"/>
      <c r="F28" s="76"/>
      <c r="G28" s="76"/>
      <c r="H28" s="76"/>
    </row>
    <row r="29" spans="1:8" x14ac:dyDescent="0.35">
      <c r="A29" s="18"/>
      <c r="B29" s="18"/>
      <c r="C29" s="18"/>
      <c r="D29" s="18"/>
      <c r="E29" s="18"/>
      <c r="F29" s="18"/>
      <c r="G29" s="18"/>
    </row>
    <row r="30" spans="1:8" x14ac:dyDescent="0.35">
      <c r="A30" s="18"/>
      <c r="B30" s="18"/>
      <c r="C30" s="18"/>
      <c r="D30" s="18"/>
      <c r="E30" s="18"/>
      <c r="F30" s="18"/>
      <c r="G30" s="18"/>
    </row>
    <row r="31" spans="1:8" x14ac:dyDescent="0.35">
      <c r="A31" s="18"/>
      <c r="B31" s="18"/>
      <c r="C31" s="18"/>
      <c r="D31" s="18"/>
      <c r="E31" s="18"/>
      <c r="F31" s="18"/>
      <c r="G31" s="18"/>
    </row>
    <row r="32" spans="1:8" x14ac:dyDescent="0.35">
      <c r="A32" s="18"/>
      <c r="B32" s="18"/>
      <c r="C32" s="18"/>
      <c r="D32" s="18"/>
      <c r="E32" s="18"/>
      <c r="F32" s="18"/>
      <c r="G32" s="18"/>
    </row>
    <row r="33" spans="1:7" x14ac:dyDescent="0.35">
      <c r="A33" s="18"/>
      <c r="B33" s="18"/>
      <c r="C33" s="18"/>
      <c r="D33" s="18"/>
      <c r="E33" s="18"/>
      <c r="F33" s="18"/>
      <c r="G33" s="18"/>
    </row>
  </sheetData>
  <mergeCells count="2">
    <mergeCell ref="A21:H25"/>
    <mergeCell ref="A27:H28"/>
  </mergeCells>
  <printOptions horizontalCentered="1"/>
  <pageMargins left="0.25" right="0.25" top="0.75" bottom="0.75" header="0.3" footer="0.3"/>
  <pageSetup orientation="portrait" r:id="rId1"/>
  <headerFooter>
    <oddFooter>&amp;L&amp;"Arial,Italic"&amp;8NC Department of Public Instruction
Division of School Business Services
School Allotments Section&amp;R&amp;"Arial,Italic"&amp;8&amp;D
&amp;F
&amp;A</oddFooter>
  </headerFooter>
  <drawing r:id="rId2"/>
  <legacyDrawing r:id="rId3"/>
  <oleObjects>
    <mc:AlternateContent xmlns:mc="http://schemas.openxmlformats.org/markup-compatibility/2006">
      <mc:Choice Requires="x14">
        <oleObject progId="Paint.Picture" shapeId="1025" r:id="rId4">
          <objectPr defaultSize="0" autoLine="0" autoPict="0" r:id="rId5">
            <anchor>
              <from>
                <xdr:col>0</xdr:col>
                <xdr:colOff>114300</xdr:colOff>
                <xdr:row>0</xdr:row>
                <xdr:rowOff>0</xdr:rowOff>
              </from>
              <to>
                <xdr:col>0</xdr:col>
                <xdr:colOff>755650</xdr:colOff>
                <xdr:row>2</xdr:row>
                <xdr:rowOff>184150</xdr:rowOff>
              </to>
            </anchor>
          </objectPr>
        </oleObject>
      </mc:Choice>
      <mc:Fallback>
        <oleObject progId="Paint.Picture"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E5CC-6977-409D-828F-679A3030DBD7}">
  <sheetPr codeName="Sheet1">
    <tabColor rgb="FF92D050"/>
    <pageSetUpPr fitToPage="1"/>
  </sheetPr>
  <dimension ref="A1:G36"/>
  <sheetViews>
    <sheetView zoomScaleNormal="100" workbookViewId="0">
      <selection activeCell="A10" sqref="A10"/>
    </sheetView>
  </sheetViews>
  <sheetFormatPr defaultColWidth="8.84375" defaultRowHeight="15.5" x14ac:dyDescent="0.35"/>
  <cols>
    <col min="1" max="1" width="10.3046875" style="1" customWidth="1"/>
    <col min="2" max="2" width="16.84375" style="1" customWidth="1"/>
    <col min="3" max="3" width="11.84375" style="1" customWidth="1"/>
    <col min="4" max="4" width="8.84375" style="1"/>
    <col min="5" max="5" width="21.53515625" style="1" customWidth="1"/>
    <col min="6" max="6" width="8.84375" style="1"/>
    <col min="7" max="7" width="12.3046875" style="1" bestFit="1" customWidth="1"/>
    <col min="8" max="16384" width="8.84375" style="1"/>
  </cols>
  <sheetData>
    <row r="1" spans="1:6" ht="18.5" x14ac:dyDescent="0.45">
      <c r="B1" s="2" t="s">
        <v>0</v>
      </c>
      <c r="C1" s="3"/>
      <c r="D1" s="3"/>
      <c r="E1" s="3"/>
    </row>
    <row r="2" spans="1:6" ht="18.5" x14ac:dyDescent="0.45">
      <c r="B2" s="4" t="s">
        <v>1</v>
      </c>
    </row>
    <row r="4" spans="1:6" x14ac:dyDescent="0.35">
      <c r="C4" s="5" t="s">
        <v>2</v>
      </c>
    </row>
    <row r="5" spans="1:6" x14ac:dyDescent="0.35">
      <c r="C5" s="5" t="s">
        <v>12</v>
      </c>
    </row>
    <row r="6" spans="1:6" x14ac:dyDescent="0.35">
      <c r="A6" s="19"/>
      <c r="C6" s="5" t="str">
        <f>'(1) Effort'!D6</f>
        <v>Fiscal Year 2021-22</v>
      </c>
    </row>
    <row r="7" spans="1:6" x14ac:dyDescent="0.35">
      <c r="C7" s="6"/>
    </row>
    <row r="8" spans="1:6" x14ac:dyDescent="0.35">
      <c r="A8" s="7" t="s">
        <v>5</v>
      </c>
    </row>
    <row r="9" spans="1:6" ht="18.5" x14ac:dyDescent="0.45">
      <c r="A9" s="8" t="s">
        <v>79</v>
      </c>
      <c r="B9" s="9" t="str">
        <f>VLOOKUP(A9,'[1]Wksht E-Effort(All)'!A11:B110,2,FALSE)</f>
        <v>Rutherford County</v>
      </c>
      <c r="F9" s="19"/>
    </row>
    <row r="11" spans="1:6" s="7" customFormat="1" ht="45.75" customHeight="1" x14ac:dyDescent="0.35">
      <c r="A11" s="20" t="s">
        <v>13</v>
      </c>
      <c r="B11" s="21" t="s">
        <v>14</v>
      </c>
      <c r="C11" s="20" t="s">
        <v>15</v>
      </c>
      <c r="D11" s="20"/>
      <c r="E11" s="21" t="s">
        <v>16</v>
      </c>
    </row>
    <row r="12" spans="1:6" s="25" customFormat="1" ht="23.25" customHeight="1" x14ac:dyDescent="0.35">
      <c r="A12" s="22" t="s">
        <v>17</v>
      </c>
      <c r="B12" s="23">
        <f>VLOOKUP($A$9,Appropriation,22,FALSE)</f>
        <v>13095375</v>
      </c>
      <c r="C12" s="24">
        <f>VLOOKUP($A$9,Appropriation,21,FALSE)</f>
        <v>10181</v>
      </c>
      <c r="E12" s="26">
        <f>VLOOKUP($A$9,Appropriation,23,FALSE)</f>
        <v>1286.26</v>
      </c>
    </row>
    <row r="13" spans="1:6" s="25" customFormat="1" ht="23.25" customHeight="1" x14ac:dyDescent="0.35">
      <c r="A13" s="22" t="s">
        <v>18</v>
      </c>
      <c r="B13" s="23">
        <f>VLOOKUP($A$9,Appropriation,25,FALSE)</f>
        <v>13598146</v>
      </c>
      <c r="C13" s="24">
        <f>VLOOKUP($A$9,Appropriation,24,FALSE)</f>
        <v>10132</v>
      </c>
      <c r="E13" s="26">
        <f>VLOOKUP($A$9,Appropriation,26,FALSE)</f>
        <v>1342.1</v>
      </c>
    </row>
    <row r="14" spans="1:6" s="25" customFormat="1" ht="23.25" customHeight="1" x14ac:dyDescent="0.35">
      <c r="A14" s="22" t="s">
        <v>19</v>
      </c>
      <c r="B14" s="23">
        <f>VLOOKUP($A$9,Appropriation,28,FALSE)</f>
        <v>13852431</v>
      </c>
      <c r="C14" s="24">
        <f>VLOOKUP($A$9,Appropriation,27,FALSE)</f>
        <v>9991</v>
      </c>
      <c r="E14" s="26">
        <f>VLOOKUP($A$9,Appropriation,29,FALSE)</f>
        <v>1386.49</v>
      </c>
    </row>
    <row r="15" spans="1:6" s="25" customFormat="1" ht="14.5" x14ac:dyDescent="0.35">
      <c r="E15" s="7"/>
    </row>
    <row r="16" spans="1:6" s="25" customFormat="1" ht="14.5" x14ac:dyDescent="0.35">
      <c r="D16" s="27" t="s">
        <v>20</v>
      </c>
      <c r="E16" s="26">
        <f>VLOOKUP($A$9,Appropriation,30,FALSE)</f>
        <v>1338.28</v>
      </c>
    </row>
    <row r="17" spans="1:5" s="25" customFormat="1" ht="14.5" x14ac:dyDescent="0.35">
      <c r="D17" s="27" t="s">
        <v>21</v>
      </c>
      <c r="E17" s="26">
        <f>VLOOKUP($A$9,Appropriation,31,FALSE)</f>
        <v>1271.3699999999999</v>
      </c>
    </row>
    <row r="18" spans="1:5" s="25" customFormat="1" ht="14.5" x14ac:dyDescent="0.35">
      <c r="E18" s="7"/>
    </row>
    <row r="19" spans="1:5" s="25" customFormat="1" ht="14.5" x14ac:dyDescent="0.35"/>
    <row r="20" spans="1:5" s="25" customFormat="1" ht="14.5" x14ac:dyDescent="0.35"/>
    <row r="21" spans="1:5" s="25" customFormat="1" ht="15" customHeight="1" x14ac:dyDescent="0.35">
      <c r="A21" s="28" t="s">
        <v>22</v>
      </c>
      <c r="B21" s="29"/>
      <c r="C21" s="29"/>
      <c r="D21" s="29"/>
      <c r="E21" s="29"/>
    </row>
    <row r="22" spans="1:5" s="25" customFormat="1" ht="14.5" x14ac:dyDescent="0.35">
      <c r="A22" s="28" t="s">
        <v>23</v>
      </c>
      <c r="B22" s="29"/>
      <c r="C22" s="29"/>
      <c r="D22" s="29"/>
      <c r="E22" s="29"/>
    </row>
    <row r="23" spans="1:5" s="25" customFormat="1" ht="14.5" x14ac:dyDescent="0.35">
      <c r="A23" s="28" t="s">
        <v>24</v>
      </c>
      <c r="B23" s="29"/>
      <c r="C23" s="29"/>
      <c r="D23" s="29"/>
      <c r="E23" s="29"/>
    </row>
    <row r="24" spans="1:5" s="25" customFormat="1" ht="14.5" x14ac:dyDescent="0.35">
      <c r="A24" s="28" t="s">
        <v>25</v>
      </c>
      <c r="B24" s="29"/>
      <c r="C24" s="29"/>
      <c r="D24" s="29"/>
      <c r="E24" s="29"/>
    </row>
    <row r="25" spans="1:5" s="25" customFormat="1" ht="14.5" x14ac:dyDescent="0.35">
      <c r="A25" s="28" t="s">
        <v>26</v>
      </c>
      <c r="B25" s="29"/>
      <c r="C25" s="29"/>
      <c r="D25" s="29"/>
      <c r="E25" s="29"/>
    </row>
    <row r="26" spans="1:5" s="25" customFormat="1" ht="14.5" x14ac:dyDescent="0.35">
      <c r="A26" s="28" t="s">
        <v>27</v>
      </c>
      <c r="B26" s="29"/>
      <c r="C26" s="29"/>
      <c r="D26" s="29"/>
      <c r="E26" s="29"/>
    </row>
    <row r="27" spans="1:5" s="25" customFormat="1" ht="14.5" x14ac:dyDescent="0.35">
      <c r="A27" s="28" t="s">
        <v>28</v>
      </c>
      <c r="B27" s="29"/>
      <c r="C27" s="29"/>
      <c r="D27" s="29"/>
      <c r="E27" s="29"/>
    </row>
    <row r="28" spans="1:5" s="25" customFormat="1" ht="14.5" x14ac:dyDescent="0.35">
      <c r="A28" s="28" t="s">
        <v>29</v>
      </c>
      <c r="B28" s="29"/>
      <c r="C28" s="29"/>
      <c r="D28" s="29"/>
      <c r="E28" s="29"/>
    </row>
    <row r="29" spans="1:5" s="25" customFormat="1" ht="14.5" x14ac:dyDescent="0.35">
      <c r="A29" s="28" t="s">
        <v>30</v>
      </c>
      <c r="B29" s="29"/>
      <c r="C29" s="29"/>
      <c r="D29" s="29"/>
      <c r="E29" s="29"/>
    </row>
    <row r="30" spans="1:5" s="25" customFormat="1" ht="14.5" x14ac:dyDescent="0.35">
      <c r="A30" s="28" t="s">
        <v>31</v>
      </c>
      <c r="B30" s="29"/>
      <c r="C30" s="29"/>
      <c r="D30" s="29"/>
      <c r="E30" s="29"/>
    </row>
    <row r="31" spans="1:5" s="25" customFormat="1" ht="14.5" x14ac:dyDescent="0.35">
      <c r="A31" s="28"/>
      <c r="B31" s="29"/>
      <c r="C31" s="29"/>
      <c r="D31" s="29"/>
      <c r="E31" s="29"/>
    </row>
    <row r="32" spans="1:5" s="25" customFormat="1" ht="14.5" x14ac:dyDescent="0.35">
      <c r="A32" s="29"/>
      <c r="B32" s="29"/>
      <c r="C32" s="29"/>
      <c r="D32" s="29"/>
      <c r="E32" s="29"/>
    </row>
    <row r="33" spans="1:7" s="25" customFormat="1" ht="29" x14ac:dyDescent="0.35">
      <c r="A33" s="20" t="s">
        <v>13</v>
      </c>
      <c r="B33" s="21" t="s">
        <v>14</v>
      </c>
      <c r="C33" s="20" t="s">
        <v>15</v>
      </c>
      <c r="D33" s="20"/>
      <c r="E33" s="21" t="s">
        <v>16</v>
      </c>
      <c r="G33" s="30"/>
    </row>
    <row r="34" spans="1:7" s="25" customFormat="1" ht="14.5" x14ac:dyDescent="0.35">
      <c r="A34" s="31" t="s">
        <v>32</v>
      </c>
      <c r="B34" s="23">
        <f>VLOOKUP(A9,'[1]Database (From FY98)'!$A$9:$BO$108,67,FALSE)</f>
        <v>14284004</v>
      </c>
      <c r="C34" s="24">
        <f>VLOOKUP($A$9,Appropriation,32,FALSE)</f>
        <v>10098</v>
      </c>
      <c r="D34" s="32"/>
      <c r="E34" s="26">
        <f>VLOOKUP($A$9,Appropriation,34,FALSE)</f>
        <v>1414.54</v>
      </c>
    </row>
    <row r="35" spans="1:7" s="25" customFormat="1" ht="14.5" x14ac:dyDescent="0.35"/>
    <row r="36" spans="1:7" s="25" customFormat="1" ht="14.5" x14ac:dyDescent="0.35"/>
  </sheetData>
  <printOptions horizontalCentered="1"/>
  <pageMargins left="0.75" right="0.75" top="1" bottom="1" header="0.5" footer="0.5"/>
  <pageSetup orientation="portrait" r:id="rId1"/>
  <headerFooter>
    <oddFooter>&amp;L&amp;"Arial,Italic"&amp;8NC Department of Public Instruction
Division of School Business Services
School Allotments Section&amp;R&amp;"Arial,Italic"&amp;8&amp;D
&amp;F
&amp;A</oddFooter>
  </headerFooter>
  <drawing r:id="rId2"/>
  <legacyDrawing r:id="rId3"/>
  <oleObjects>
    <mc:AlternateContent xmlns:mc="http://schemas.openxmlformats.org/markup-compatibility/2006">
      <mc:Choice Requires="x14">
        <oleObject progId="Paint.Picture" shapeId="2049" r:id="rId4">
          <objectPr defaultSize="0" autoLine="0" autoPict="0" r:id="rId5">
            <anchor>
              <from>
                <xdr:col>0</xdr:col>
                <xdr:colOff>114300</xdr:colOff>
                <xdr:row>0</xdr:row>
                <xdr:rowOff>0</xdr:rowOff>
              </from>
              <to>
                <xdr:col>0</xdr:col>
                <xdr:colOff>755650</xdr:colOff>
                <xdr:row>2</xdr:row>
                <xdr:rowOff>184150</xdr:rowOff>
              </to>
            </anchor>
          </objectPr>
        </oleObject>
      </mc:Choice>
      <mc:Fallback>
        <oleObject progId="Paint.Picture"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C5A5-8761-49AF-87FE-88AB6B4B3D61}">
  <sheetPr codeName="Sheet5">
    <tabColor rgb="FF92D050"/>
    <pageSetUpPr fitToPage="1"/>
  </sheetPr>
  <dimension ref="A1:M48"/>
  <sheetViews>
    <sheetView topLeftCell="A2" zoomScale="90" zoomScaleNormal="90" workbookViewId="0">
      <selection activeCell="A10" sqref="A10"/>
    </sheetView>
  </sheetViews>
  <sheetFormatPr defaultColWidth="8.84375" defaultRowHeight="15.5" x14ac:dyDescent="0.35"/>
  <cols>
    <col min="1" max="1" width="12.07421875" style="6" customWidth="1"/>
    <col min="2" max="2" width="11.23046875" style="1" customWidth="1"/>
    <col min="3" max="3" width="15" style="1" customWidth="1"/>
    <col min="4" max="4" width="10" style="1" customWidth="1"/>
    <col min="5" max="5" width="12.53515625" style="1" customWidth="1"/>
    <col min="6" max="6" width="16.765625" style="1" customWidth="1"/>
    <col min="7" max="7" width="10.765625" style="1" customWidth="1"/>
    <col min="8" max="8" width="12.4609375" style="1" bestFit="1" customWidth="1"/>
    <col min="9" max="9" width="0.69140625" style="1" customWidth="1"/>
    <col min="10" max="10" width="10.765625" style="1" customWidth="1"/>
    <col min="11" max="11" width="11.84375" style="35" customWidth="1"/>
    <col min="12" max="12" width="12.765625" style="6" customWidth="1"/>
    <col min="13" max="13" width="3.69140625" style="1" customWidth="1"/>
    <col min="14" max="16384" width="8.84375" style="1"/>
  </cols>
  <sheetData>
    <row r="1" spans="1:12" ht="18.5" x14ac:dyDescent="0.45">
      <c r="B1" s="2" t="s">
        <v>0</v>
      </c>
      <c r="C1" s="3"/>
      <c r="D1" s="3"/>
      <c r="E1" s="3"/>
      <c r="F1" s="3"/>
      <c r="G1" s="3"/>
      <c r="H1" s="3"/>
      <c r="I1" s="3"/>
      <c r="J1" s="3"/>
      <c r="K1" s="33"/>
      <c r="L1" s="34"/>
    </row>
    <row r="2" spans="1:12" ht="18.5" x14ac:dyDescent="0.45">
      <c r="B2" s="4" t="s">
        <v>1</v>
      </c>
    </row>
    <row r="3" spans="1:12" ht="8.25" customHeight="1" x14ac:dyDescent="0.35"/>
    <row r="4" spans="1:12" ht="17" x14ac:dyDescent="0.4">
      <c r="F4" s="36" t="s">
        <v>2</v>
      </c>
    </row>
    <row r="5" spans="1:12" ht="17" x14ac:dyDescent="0.4">
      <c r="F5" s="36" t="s">
        <v>33</v>
      </c>
    </row>
    <row r="6" spans="1:12" ht="5.25" customHeight="1" x14ac:dyDescent="0.4">
      <c r="F6" s="36"/>
    </row>
    <row r="7" spans="1:12" ht="5.25" customHeight="1" x14ac:dyDescent="0.35">
      <c r="D7" s="6"/>
    </row>
    <row r="8" spans="1:12" x14ac:dyDescent="0.35">
      <c r="A8" s="7" t="s">
        <v>5</v>
      </c>
      <c r="C8" s="19"/>
    </row>
    <row r="9" spans="1:12" ht="18.5" x14ac:dyDescent="0.45">
      <c r="A9" s="8" t="s">
        <v>78</v>
      </c>
      <c r="B9" s="9" t="str">
        <f>VLOOKUP(A9,'[1]Wksht E-Effort(All)'!A11:B110,2,FALSE)</f>
        <v>Beaufort County</v>
      </c>
    </row>
    <row r="10" spans="1:12" ht="7.5" customHeight="1" x14ac:dyDescent="0.45">
      <c r="A10" s="10"/>
      <c r="B10" s="9"/>
    </row>
    <row r="11" spans="1:12" ht="18.5" x14ac:dyDescent="0.45">
      <c r="A11" s="37" t="s">
        <v>34</v>
      </c>
      <c r="B11" s="10"/>
      <c r="C11" s="9"/>
    </row>
    <row r="12" spans="1:12" ht="19" thickBot="1" x14ac:dyDescent="0.5">
      <c r="A12" s="37" t="s">
        <v>35</v>
      </c>
      <c r="B12" s="10"/>
      <c r="C12" s="9"/>
    </row>
    <row r="13" spans="1:12" x14ac:dyDescent="0.35">
      <c r="A13" s="77" t="s">
        <v>2</v>
      </c>
      <c r="B13" s="79" t="s">
        <v>36</v>
      </c>
      <c r="C13" s="80"/>
      <c r="D13" s="80"/>
      <c r="E13" s="80"/>
      <c r="F13" s="81"/>
      <c r="G13" s="79" t="s">
        <v>37</v>
      </c>
      <c r="H13" s="81"/>
      <c r="J13" s="82" t="s">
        <v>38</v>
      </c>
      <c r="K13" s="83"/>
      <c r="L13" s="84"/>
    </row>
    <row r="14" spans="1:12" s="6" customFormat="1" ht="48.75" customHeight="1" thickBot="1" x14ac:dyDescent="0.4">
      <c r="A14" s="78"/>
      <c r="B14" s="38" t="s">
        <v>14</v>
      </c>
      <c r="C14" s="39" t="s">
        <v>39</v>
      </c>
      <c r="D14" s="40" t="s">
        <v>15</v>
      </c>
      <c r="E14" s="40" t="s">
        <v>40</v>
      </c>
      <c r="F14" s="41" t="s">
        <v>41</v>
      </c>
      <c r="G14" s="42" t="s">
        <v>42</v>
      </c>
      <c r="H14" s="41" t="s">
        <v>43</v>
      </c>
      <c r="J14" s="42" t="s">
        <v>42</v>
      </c>
      <c r="K14" s="43" t="s">
        <v>43</v>
      </c>
      <c r="L14" s="41" t="s">
        <v>44</v>
      </c>
    </row>
    <row r="15" spans="1:12" s="6" customFormat="1" ht="22.5" customHeight="1" x14ac:dyDescent="0.35">
      <c r="A15" s="44" t="s">
        <v>45</v>
      </c>
      <c r="B15" s="45" t="s">
        <v>46</v>
      </c>
      <c r="C15" s="46">
        <f>VLOOKUP($A$9,Data,4,FALSE)</f>
        <v>6450000</v>
      </c>
      <c r="D15" s="47">
        <f>VLOOKUP($A$9,Data,3,FALSE)</f>
        <v>7525</v>
      </c>
      <c r="E15" s="48">
        <f t="shared" ref="E15:E21" si="0">ROUND(C15/D15,2)</f>
        <v>857.14</v>
      </c>
      <c r="F15" s="49"/>
      <c r="G15" s="50"/>
      <c r="H15" s="49"/>
      <c r="J15" s="50"/>
      <c r="K15" s="51"/>
      <c r="L15" s="49"/>
    </row>
    <row r="16" spans="1:12" s="6" customFormat="1" ht="22.5" customHeight="1" x14ac:dyDescent="0.35">
      <c r="A16" s="44" t="s">
        <v>47</v>
      </c>
      <c r="B16" s="45" t="s">
        <v>48</v>
      </c>
      <c r="C16" s="46">
        <f>VLOOKUP($A$9,Data,7,FALSE)</f>
        <v>6739881</v>
      </c>
      <c r="D16" s="47">
        <f>VLOOKUP($A$9,Data,6,FALSE)</f>
        <v>7454</v>
      </c>
      <c r="E16" s="48">
        <f t="shared" si="0"/>
        <v>904.2</v>
      </c>
      <c r="F16" s="49"/>
      <c r="G16" s="50"/>
      <c r="H16" s="49"/>
      <c r="J16" s="50"/>
      <c r="K16" s="51"/>
      <c r="L16" s="49"/>
    </row>
    <row r="17" spans="1:13" ht="23.25" customHeight="1" x14ac:dyDescent="0.35">
      <c r="A17" s="44" t="s">
        <v>49</v>
      </c>
      <c r="B17" s="45" t="s">
        <v>45</v>
      </c>
      <c r="C17" s="46">
        <f>VLOOKUP($A$9,Data,10,FALSE)</f>
        <v>6993117</v>
      </c>
      <c r="D17" s="47">
        <f>VLOOKUP($A$9,Data,9,FALSE)</f>
        <v>7455</v>
      </c>
      <c r="E17" s="48">
        <f t="shared" si="0"/>
        <v>938.04</v>
      </c>
      <c r="F17" s="52"/>
      <c r="G17" s="53"/>
      <c r="H17" s="54"/>
      <c r="J17" s="55"/>
      <c r="L17" s="56"/>
    </row>
    <row r="18" spans="1:13" ht="23.25" customHeight="1" x14ac:dyDescent="0.35">
      <c r="A18" s="44" t="s">
        <v>50</v>
      </c>
      <c r="B18" s="57" t="s">
        <v>47</v>
      </c>
      <c r="C18" s="46">
        <f>VLOOKUP($A$9,Data,13,FALSE)</f>
        <v>7320950</v>
      </c>
      <c r="D18" s="47">
        <f>VLOOKUP($A$9,Data,12,FALSE)</f>
        <v>7428</v>
      </c>
      <c r="E18" s="48">
        <f t="shared" si="0"/>
        <v>985.59</v>
      </c>
      <c r="F18" s="52">
        <f>ROUND(AVERAGE(E15:E17),2)</f>
        <v>899.79</v>
      </c>
      <c r="G18" s="53">
        <f t="shared" ref="G18:G38" si="1">ROUND(F18*0.95,2)</f>
        <v>854.8</v>
      </c>
      <c r="H18" s="58">
        <f t="shared" ref="H18:H38" si="2">ROUND(G18*D18,0)</f>
        <v>6349454</v>
      </c>
      <c r="J18" s="53">
        <f>IF(C18=0,"",E18-G18)</f>
        <v>130.79000000000008</v>
      </c>
      <c r="K18" s="59">
        <f>IF(C18=0,"",C18-H18)</f>
        <v>971496</v>
      </c>
      <c r="L18" s="56" t="str">
        <f t="shared" ref="L18:L38" si="3">IF(K18="","",IF(K18&lt;0,"Supplant",IF(K18&gt;=0,"Non-Supplant","")))</f>
        <v>Non-Supplant</v>
      </c>
    </row>
    <row r="19" spans="1:13" ht="23.25" customHeight="1" x14ac:dyDescent="0.35">
      <c r="A19" s="44" t="s">
        <v>51</v>
      </c>
      <c r="B19" s="57" t="s">
        <v>49</v>
      </c>
      <c r="C19" s="46">
        <f>VLOOKUP($A$9,Data,16,FALSE)</f>
        <v>7222073</v>
      </c>
      <c r="D19" s="47">
        <f>VLOOKUP($A$9,Data,15,FALSE)</f>
        <v>7392</v>
      </c>
      <c r="E19" s="48">
        <f t="shared" si="0"/>
        <v>977.01</v>
      </c>
      <c r="F19" s="52">
        <f>ROUND(AVERAGE(E16:E18),2)</f>
        <v>942.61</v>
      </c>
      <c r="G19" s="53">
        <f t="shared" si="1"/>
        <v>895.48</v>
      </c>
      <c r="H19" s="58">
        <f t="shared" si="2"/>
        <v>6619388</v>
      </c>
      <c r="J19" s="53">
        <f>IF(C19=0,"",E19-G19)</f>
        <v>81.529999999999973</v>
      </c>
      <c r="K19" s="59">
        <f>IF(C19=0,"",C19-H19)</f>
        <v>602685</v>
      </c>
      <c r="L19" s="56" t="str">
        <f t="shared" si="3"/>
        <v>Non-Supplant</v>
      </c>
      <c r="M19" s="1" t="str">
        <f>IF(A9="240","(4)","")</f>
        <v/>
      </c>
    </row>
    <row r="20" spans="1:13" ht="23.25" customHeight="1" x14ac:dyDescent="0.35">
      <c r="A20" s="44" t="s">
        <v>52</v>
      </c>
      <c r="B20" s="57" t="s">
        <v>50</v>
      </c>
      <c r="C20" s="46">
        <f>VLOOKUP($A$9,Data,19,FALSE)</f>
        <v>7914533</v>
      </c>
      <c r="D20" s="47">
        <f>VLOOKUP($A$9,Data,18,FALSE)</f>
        <v>7417</v>
      </c>
      <c r="E20" s="48">
        <f t="shared" si="0"/>
        <v>1067.08</v>
      </c>
      <c r="F20" s="52">
        <f>ROUND(AVERAGE(E17:E19),2)</f>
        <v>966.88</v>
      </c>
      <c r="G20" s="53">
        <f t="shared" si="1"/>
        <v>918.54</v>
      </c>
      <c r="H20" s="58">
        <f t="shared" si="2"/>
        <v>6812811</v>
      </c>
      <c r="J20" s="53">
        <f>IF(C20=0,"",E20-G20)</f>
        <v>148.53999999999996</v>
      </c>
      <c r="K20" s="59">
        <f>IF(C20=0,"",C20-H20)</f>
        <v>1101722</v>
      </c>
      <c r="L20" s="56" t="str">
        <f t="shared" si="3"/>
        <v>Non-Supplant</v>
      </c>
      <c r="M20" s="1" t="str">
        <f>IF(OR(A9="400",A9="820",A9="910"),"(4)","")</f>
        <v/>
      </c>
    </row>
    <row r="21" spans="1:13" ht="23.25" customHeight="1" x14ac:dyDescent="0.35">
      <c r="A21" s="44" t="s">
        <v>53</v>
      </c>
      <c r="B21" s="57" t="s">
        <v>51</v>
      </c>
      <c r="C21" s="46">
        <f>VLOOKUP($A$9,Data,22,FALSE)</f>
        <v>8018383</v>
      </c>
      <c r="D21" s="47">
        <f>VLOOKUP($A$9,Data,21,FALSE)</f>
        <v>7438</v>
      </c>
      <c r="E21" s="48">
        <f t="shared" si="0"/>
        <v>1078.03</v>
      </c>
      <c r="F21" s="52">
        <f t="shared" ref="F21:F38" si="4">IF(C20=0,0,ROUND(AVERAGE(E18:E20),2))</f>
        <v>1009.89</v>
      </c>
      <c r="G21" s="53">
        <f t="shared" si="1"/>
        <v>959.4</v>
      </c>
      <c r="H21" s="58">
        <f t="shared" si="2"/>
        <v>7136017</v>
      </c>
      <c r="J21" s="53">
        <f>IF(C21=0,"",E21-G21)</f>
        <v>118.63</v>
      </c>
      <c r="K21" s="59">
        <f>IF(C21=0,"",C21-H21)</f>
        <v>882366</v>
      </c>
      <c r="L21" s="56" t="str">
        <f t="shared" si="3"/>
        <v>Non-Supplant</v>
      </c>
    </row>
    <row r="22" spans="1:13" ht="23.25" customHeight="1" x14ac:dyDescent="0.35">
      <c r="A22" s="44" t="s">
        <v>54</v>
      </c>
      <c r="B22" s="57" t="s">
        <v>52</v>
      </c>
      <c r="C22" s="46">
        <f>VLOOKUP($A$9,Data,25,FALSE)</f>
        <v>8418383</v>
      </c>
      <c r="D22" s="47">
        <f>VLOOKUP($A$9,Data,24,FALSE)</f>
        <v>7452</v>
      </c>
      <c r="E22" s="48">
        <f t="shared" ref="E22:E38" si="5">IF(D22="",0,ROUND(C22/D22,2))</f>
        <v>1129.68</v>
      </c>
      <c r="F22" s="52">
        <f t="shared" si="4"/>
        <v>1040.71</v>
      </c>
      <c r="G22" s="53">
        <f t="shared" si="1"/>
        <v>988.67</v>
      </c>
      <c r="H22" s="58">
        <f t="shared" si="2"/>
        <v>7367569</v>
      </c>
      <c r="J22" s="53">
        <f>IF(C22=0,"",E22-G22)</f>
        <v>141.0100000000001</v>
      </c>
      <c r="K22" s="59">
        <f>IF(C22=0,"",C22-H22)</f>
        <v>1050814</v>
      </c>
      <c r="L22" s="56" t="str">
        <f t="shared" si="3"/>
        <v>Non-Supplant</v>
      </c>
    </row>
    <row r="23" spans="1:13" ht="23.25" customHeight="1" x14ac:dyDescent="0.35">
      <c r="A23" s="44" t="s">
        <v>55</v>
      </c>
      <c r="B23" s="57" t="s">
        <v>53</v>
      </c>
      <c r="C23" s="46">
        <f>VLOOKUP($A$9,Data,28,FALSE)</f>
        <v>9178283</v>
      </c>
      <c r="D23" s="47">
        <f>VLOOKUP($A$9,Data,27,FALSE)</f>
        <v>7490</v>
      </c>
      <c r="E23" s="48">
        <f t="shared" si="5"/>
        <v>1225.4000000000001</v>
      </c>
      <c r="F23" s="52">
        <f t="shared" si="4"/>
        <v>1091.5999999999999</v>
      </c>
      <c r="G23" s="53">
        <f t="shared" si="1"/>
        <v>1037.02</v>
      </c>
      <c r="H23" s="58">
        <f>ROUND(G23*D23,0)</f>
        <v>7767280</v>
      </c>
      <c r="J23" s="53">
        <f t="shared" ref="J23:J34" si="6">IF(C23=0,"",E23-G23)</f>
        <v>188.38000000000011</v>
      </c>
      <c r="K23" s="59">
        <f t="shared" ref="K23:K34" si="7">IF(C23=0,"",C23-H23)</f>
        <v>1411003</v>
      </c>
      <c r="L23" s="56" t="str">
        <f t="shared" si="3"/>
        <v>Non-Supplant</v>
      </c>
    </row>
    <row r="24" spans="1:13" ht="23.25" customHeight="1" x14ac:dyDescent="0.35">
      <c r="A24" s="44" t="s">
        <v>56</v>
      </c>
      <c r="B24" s="57" t="s">
        <v>54</v>
      </c>
      <c r="C24" s="46">
        <f>VLOOKUP($A$9,Data,31,FALSE)</f>
        <v>9846673</v>
      </c>
      <c r="D24" s="47">
        <f>VLOOKUP($A$9,Data,30,FALSE)</f>
        <v>7538</v>
      </c>
      <c r="E24" s="48">
        <f t="shared" si="5"/>
        <v>1306.27</v>
      </c>
      <c r="F24" s="60">
        <f t="shared" si="4"/>
        <v>1144.3699999999999</v>
      </c>
      <c r="G24" s="53">
        <f t="shared" si="1"/>
        <v>1087.1500000000001</v>
      </c>
      <c r="H24" s="58">
        <f>ROUND(G24*D24,0)</f>
        <v>8194937</v>
      </c>
      <c r="J24" s="53">
        <f t="shared" si="6"/>
        <v>219.11999999999989</v>
      </c>
      <c r="K24" s="59">
        <f t="shared" si="7"/>
        <v>1651736</v>
      </c>
      <c r="L24" s="56" t="str">
        <f t="shared" si="3"/>
        <v>Non-Supplant</v>
      </c>
    </row>
    <row r="25" spans="1:13" ht="23.25" customHeight="1" x14ac:dyDescent="0.35">
      <c r="A25" s="44" t="s">
        <v>57</v>
      </c>
      <c r="B25" s="57" t="s">
        <v>58</v>
      </c>
      <c r="C25" s="46">
        <f>VLOOKUP($A$9,Data,34,FALSE)</f>
        <v>10750000</v>
      </c>
      <c r="D25" s="47">
        <f>VLOOKUP($A$9,Data,33,FALSE)</f>
        <v>7357</v>
      </c>
      <c r="E25" s="48">
        <f>IF(D25="",0,ROUND(C25/D25,2))</f>
        <v>1461.19</v>
      </c>
      <c r="F25" s="60">
        <f t="shared" si="4"/>
        <v>1220.45</v>
      </c>
      <c r="G25" s="53">
        <f t="shared" si="1"/>
        <v>1159.43</v>
      </c>
      <c r="H25" s="58">
        <f>ROUND(G25*D25,0)</f>
        <v>8529927</v>
      </c>
      <c r="J25" s="53">
        <f>IF(C25=0,"",E25-G25)</f>
        <v>301.76</v>
      </c>
      <c r="K25" s="59">
        <f>IF(C25=0,"",C25-H25)</f>
        <v>2220073</v>
      </c>
      <c r="L25" s="56" t="str">
        <f t="shared" si="3"/>
        <v>Non-Supplant</v>
      </c>
    </row>
    <row r="26" spans="1:13" ht="23.25" customHeight="1" x14ac:dyDescent="0.35">
      <c r="A26" s="44" t="s">
        <v>59</v>
      </c>
      <c r="B26" s="57" t="s">
        <v>60</v>
      </c>
      <c r="C26" s="46">
        <f>VLOOKUP($A$9,Data,37,FALSE)</f>
        <v>11300000</v>
      </c>
      <c r="D26" s="47">
        <f>VLOOKUP($A$9,Data,36,FALSE)</f>
        <v>7483</v>
      </c>
      <c r="E26" s="48">
        <f t="shared" si="5"/>
        <v>1510.09</v>
      </c>
      <c r="F26" s="60">
        <f t="shared" si="4"/>
        <v>1330.95</v>
      </c>
      <c r="G26" s="53">
        <f t="shared" si="1"/>
        <v>1264.4000000000001</v>
      </c>
      <c r="H26" s="58">
        <f>ROUND(G26*D26,0)</f>
        <v>9461505</v>
      </c>
      <c r="J26" s="53">
        <f t="shared" si="6"/>
        <v>245.68999999999983</v>
      </c>
      <c r="K26" s="59">
        <f t="shared" si="7"/>
        <v>1838495</v>
      </c>
      <c r="L26" s="56" t="str">
        <f t="shared" si="3"/>
        <v>Non-Supplant</v>
      </c>
      <c r="M26" s="1" t="str">
        <f>IF($A$9="210","(4)","")</f>
        <v/>
      </c>
    </row>
    <row r="27" spans="1:13" ht="23.25" customHeight="1" x14ac:dyDescent="0.35">
      <c r="A27" s="44" t="s">
        <v>61</v>
      </c>
      <c r="B27" s="57" t="s">
        <v>56</v>
      </c>
      <c r="C27" s="46">
        <f>VLOOKUP($A$9,Data,40,FALSE)</f>
        <v>11904252</v>
      </c>
      <c r="D27" s="47">
        <f>VLOOKUP($A$9,Data,39,FALSE)</f>
        <v>7460</v>
      </c>
      <c r="E27" s="48">
        <f t="shared" si="5"/>
        <v>1595.74</v>
      </c>
      <c r="F27" s="60">
        <f t="shared" si="4"/>
        <v>1425.85</v>
      </c>
      <c r="G27" s="53">
        <f t="shared" si="1"/>
        <v>1354.56</v>
      </c>
      <c r="H27" s="58">
        <f t="shared" si="2"/>
        <v>10105018</v>
      </c>
      <c r="J27" s="53">
        <f>IF(C27=0,"",E27-G27)</f>
        <v>241.18000000000006</v>
      </c>
      <c r="K27" s="59">
        <f>IF(C27=0,"",C27-H27)</f>
        <v>1799234</v>
      </c>
      <c r="L27" s="56" t="str">
        <f t="shared" si="3"/>
        <v>Non-Supplant</v>
      </c>
    </row>
    <row r="28" spans="1:13" ht="23.25" customHeight="1" x14ac:dyDescent="0.35">
      <c r="A28" s="44" t="s">
        <v>62</v>
      </c>
      <c r="B28" s="57" t="s">
        <v>57</v>
      </c>
      <c r="C28" s="46">
        <f>VLOOKUP(A9,'[1]Database (From FY98)'!$A$9:$AQ$108,43,FALSE)</f>
        <v>12435150</v>
      </c>
      <c r="D28" s="47">
        <f>VLOOKUP($A$9,Data,42,FALSE)</f>
        <v>7398</v>
      </c>
      <c r="E28" s="48">
        <f t="shared" si="5"/>
        <v>1680.88</v>
      </c>
      <c r="F28" s="60">
        <f t="shared" si="4"/>
        <v>1522.34</v>
      </c>
      <c r="G28" s="53">
        <f t="shared" si="1"/>
        <v>1446.22</v>
      </c>
      <c r="H28" s="58">
        <f t="shared" si="2"/>
        <v>10699136</v>
      </c>
      <c r="I28" s="61"/>
      <c r="J28" s="53">
        <f t="shared" si="6"/>
        <v>234.66000000000008</v>
      </c>
      <c r="K28" s="59">
        <f t="shared" si="7"/>
        <v>1736014</v>
      </c>
      <c r="L28" s="56" t="str">
        <f t="shared" si="3"/>
        <v>Non-Supplant</v>
      </c>
      <c r="M28" s="1" t="str">
        <f>IF(OR($A$9="470",$A$9="620",$A$9="970"),"(4)","")</f>
        <v/>
      </c>
    </row>
    <row r="29" spans="1:13" ht="23.25" customHeight="1" x14ac:dyDescent="0.35">
      <c r="A29" s="44" t="s">
        <v>63</v>
      </c>
      <c r="B29" s="57" t="s">
        <v>59</v>
      </c>
      <c r="C29" s="46">
        <f>VLOOKUP($A$9,Data,46,FALSE)</f>
        <v>11995150</v>
      </c>
      <c r="D29" s="47">
        <f>VLOOKUP($A$9,Data,45,FALSE)</f>
        <v>7328</v>
      </c>
      <c r="E29" s="48">
        <f t="shared" si="5"/>
        <v>1636.89</v>
      </c>
      <c r="F29" s="60">
        <f t="shared" si="4"/>
        <v>1595.57</v>
      </c>
      <c r="G29" s="53">
        <f t="shared" si="1"/>
        <v>1515.79</v>
      </c>
      <c r="H29" s="58">
        <f t="shared" si="2"/>
        <v>11107709</v>
      </c>
      <c r="J29" s="53">
        <f t="shared" si="6"/>
        <v>121.10000000000014</v>
      </c>
      <c r="K29" s="59">
        <f t="shared" si="7"/>
        <v>887441</v>
      </c>
      <c r="L29" s="56" t="str">
        <f t="shared" si="3"/>
        <v>Non-Supplant</v>
      </c>
      <c r="M29" s="1" t="str">
        <f>IF(OR($A$9="570",$A$9="620",$A$9="860",$A$9="870"),"(4)","")</f>
        <v/>
      </c>
    </row>
    <row r="30" spans="1:13" ht="23.25" customHeight="1" x14ac:dyDescent="0.35">
      <c r="A30" s="44" t="s">
        <v>64</v>
      </c>
      <c r="B30" s="57" t="s">
        <v>61</v>
      </c>
      <c r="C30" s="46">
        <f>VLOOKUP($A$9,Data,49,FALSE)</f>
        <v>12195150</v>
      </c>
      <c r="D30" s="47">
        <f>VLOOKUP($A$9,Data,48,FALSE)</f>
        <v>7250</v>
      </c>
      <c r="E30" s="48">
        <f t="shared" si="5"/>
        <v>1682.09</v>
      </c>
      <c r="F30" s="60">
        <f t="shared" si="4"/>
        <v>1637.84</v>
      </c>
      <c r="G30" s="53">
        <f t="shared" si="1"/>
        <v>1555.95</v>
      </c>
      <c r="H30" s="58">
        <f t="shared" si="2"/>
        <v>11280638</v>
      </c>
      <c r="J30" s="53">
        <f t="shared" si="6"/>
        <v>126.13999999999987</v>
      </c>
      <c r="K30" s="59">
        <f t="shared" si="7"/>
        <v>914512</v>
      </c>
      <c r="L30" s="56" t="str">
        <f t="shared" si="3"/>
        <v>Non-Supplant</v>
      </c>
    </row>
    <row r="31" spans="1:13" ht="23.25" customHeight="1" x14ac:dyDescent="0.35">
      <c r="A31" s="44" t="s">
        <v>65</v>
      </c>
      <c r="B31" s="57" t="s">
        <v>62</v>
      </c>
      <c r="C31" s="46">
        <f>VLOOKUP($A$9,Data,52,FALSE)</f>
        <v>12445150</v>
      </c>
      <c r="D31" s="47">
        <f>VLOOKUP($A$9,Data,51,FALSE)</f>
        <v>7361</v>
      </c>
      <c r="E31" s="48">
        <f t="shared" si="5"/>
        <v>1690.69</v>
      </c>
      <c r="F31" s="60">
        <f t="shared" si="4"/>
        <v>1666.62</v>
      </c>
      <c r="G31" s="53">
        <f t="shared" si="1"/>
        <v>1583.29</v>
      </c>
      <c r="H31" s="58">
        <f t="shared" si="2"/>
        <v>11654598</v>
      </c>
      <c r="J31" s="53">
        <f t="shared" si="6"/>
        <v>107.40000000000009</v>
      </c>
      <c r="K31" s="59">
        <f t="shared" si="7"/>
        <v>790552</v>
      </c>
      <c r="L31" s="56" t="str">
        <f t="shared" si="3"/>
        <v>Non-Supplant</v>
      </c>
    </row>
    <row r="32" spans="1:13" ht="23.25" customHeight="1" x14ac:dyDescent="0.35">
      <c r="A32" s="44" t="s">
        <v>66</v>
      </c>
      <c r="B32" s="57" t="s">
        <v>63</v>
      </c>
      <c r="C32" s="46">
        <f>VLOOKUP($A$9,Data,55,FALSE)</f>
        <v>12669163</v>
      </c>
      <c r="D32" s="47">
        <f>VLOOKUP($A$9,Data,54,FALSE)</f>
        <v>7405</v>
      </c>
      <c r="E32" s="48">
        <f t="shared" si="5"/>
        <v>1710.89</v>
      </c>
      <c r="F32" s="60">
        <f t="shared" si="4"/>
        <v>1669.89</v>
      </c>
      <c r="G32" s="53">
        <f t="shared" si="1"/>
        <v>1586.4</v>
      </c>
      <c r="H32" s="58">
        <f t="shared" si="2"/>
        <v>11747292</v>
      </c>
      <c r="J32" s="53">
        <f t="shared" si="6"/>
        <v>124.49000000000001</v>
      </c>
      <c r="K32" s="59">
        <f t="shared" si="7"/>
        <v>921871</v>
      </c>
      <c r="L32" s="56" t="str">
        <f t="shared" si="3"/>
        <v>Non-Supplant</v>
      </c>
    </row>
    <row r="33" spans="1:12" ht="23.25" customHeight="1" x14ac:dyDescent="0.35">
      <c r="A33" s="44" t="s">
        <v>67</v>
      </c>
      <c r="B33" s="57" t="s">
        <v>64</v>
      </c>
      <c r="C33" s="46">
        <f>VLOOKUP($A$9,Data,58,FALSE)</f>
        <v>13233163</v>
      </c>
      <c r="D33" s="47">
        <f>VLOOKUP($A$9,Data,57,FALSE)</f>
        <v>7425</v>
      </c>
      <c r="E33" s="48">
        <f t="shared" si="5"/>
        <v>1782.24</v>
      </c>
      <c r="F33" s="60">
        <f t="shared" si="4"/>
        <v>1694.56</v>
      </c>
      <c r="G33" s="53">
        <f t="shared" si="1"/>
        <v>1609.83</v>
      </c>
      <c r="H33" s="58">
        <f t="shared" si="2"/>
        <v>11952988</v>
      </c>
      <c r="J33" s="53">
        <f t="shared" si="6"/>
        <v>172.41000000000008</v>
      </c>
      <c r="K33" s="59">
        <f t="shared" si="7"/>
        <v>1280175</v>
      </c>
      <c r="L33" s="56" t="str">
        <f t="shared" si="3"/>
        <v>Non-Supplant</v>
      </c>
    </row>
    <row r="34" spans="1:12" ht="23.25" customHeight="1" x14ac:dyDescent="0.35">
      <c r="A34" s="44" t="s">
        <v>68</v>
      </c>
      <c r="B34" s="57" t="s">
        <v>65</v>
      </c>
      <c r="C34" s="46">
        <f>VLOOKUP($A$9,Data,61,FALSE)</f>
        <v>14300984</v>
      </c>
      <c r="D34" s="47">
        <f>VLOOKUP($A$9,Data,60,FALSE)</f>
        <v>7349</v>
      </c>
      <c r="E34" s="48">
        <f>IF(D34="",0,ROUND(C34/D34,2))</f>
        <v>1945.98</v>
      </c>
      <c r="F34" s="60">
        <f t="shared" si="4"/>
        <v>1727.94</v>
      </c>
      <c r="G34" s="53">
        <f t="shared" si="1"/>
        <v>1641.54</v>
      </c>
      <c r="H34" s="58">
        <f>ROUND(G34*D34,0)</f>
        <v>12063677</v>
      </c>
      <c r="J34" s="53">
        <f t="shared" si="6"/>
        <v>304.44000000000005</v>
      </c>
      <c r="K34" s="59">
        <f t="shared" si="7"/>
        <v>2237307</v>
      </c>
      <c r="L34" s="56" t="str">
        <f t="shared" si="3"/>
        <v>Non-Supplant</v>
      </c>
    </row>
    <row r="35" spans="1:12" ht="23.25" customHeight="1" x14ac:dyDescent="0.35">
      <c r="A35" s="44" t="s">
        <v>69</v>
      </c>
      <c r="B35" s="57" t="s">
        <v>66</v>
      </c>
      <c r="C35" s="46">
        <f>VLOOKUP($A$9,Data,64,FALSE)</f>
        <v>14587005</v>
      </c>
      <c r="D35" s="47">
        <f>VLOOKUP($A$9,Data,63,FALSE)</f>
        <v>7301</v>
      </c>
      <c r="E35" s="48">
        <f>IF(D35="",0,ROUND(C35/D35,2))</f>
        <v>1997.95</v>
      </c>
      <c r="F35" s="60">
        <f t="shared" si="4"/>
        <v>1813.04</v>
      </c>
      <c r="G35" s="53">
        <f t="shared" si="1"/>
        <v>1722.39</v>
      </c>
      <c r="H35" s="58">
        <f>ROUND(G35*D35,0)</f>
        <v>12575169</v>
      </c>
      <c r="J35" s="53">
        <f>IF(C35=0,"",E35-G35)</f>
        <v>275.55999999999995</v>
      </c>
      <c r="K35" s="59">
        <f>IF(C35=0,"",C35-H35)</f>
        <v>2011836</v>
      </c>
      <c r="L35" s="56" t="str">
        <f t="shared" si="3"/>
        <v>Non-Supplant</v>
      </c>
    </row>
    <row r="36" spans="1:12" ht="23.15" customHeight="1" x14ac:dyDescent="0.35">
      <c r="A36" s="44" t="s">
        <v>70</v>
      </c>
      <c r="B36" s="57" t="s">
        <v>67</v>
      </c>
      <c r="C36" s="46">
        <f>VLOOKUP($A$9,Data,67,FALSE)</f>
        <v>14392140</v>
      </c>
      <c r="D36" s="47">
        <f>VLOOKUP($A$9,Data,66,FALSE)</f>
        <v>7101</v>
      </c>
      <c r="E36" s="48">
        <f t="shared" si="5"/>
        <v>2026.78</v>
      </c>
      <c r="F36" s="60">
        <f t="shared" si="4"/>
        <v>1908.72</v>
      </c>
      <c r="G36" s="53">
        <f t="shared" si="1"/>
        <v>1813.28</v>
      </c>
      <c r="H36" s="58">
        <f t="shared" si="2"/>
        <v>12876101</v>
      </c>
      <c r="J36" s="53">
        <f t="shared" ref="J36:J38" si="8">IF(C36=0,"",E36-G36)</f>
        <v>213.5</v>
      </c>
      <c r="K36" s="59">
        <f t="shared" ref="K36:K38" si="9">IF(C36=0,"",C36-H36)</f>
        <v>1516039</v>
      </c>
      <c r="L36" s="56" t="str">
        <f t="shared" si="3"/>
        <v>Non-Supplant</v>
      </c>
    </row>
    <row r="37" spans="1:12" ht="23.15" customHeight="1" x14ac:dyDescent="0.35">
      <c r="A37" s="44" t="s">
        <v>71</v>
      </c>
      <c r="B37" s="57" t="s">
        <v>68</v>
      </c>
      <c r="C37" s="62"/>
      <c r="D37" s="63">
        <f>'[1]Database (From FY98)'!BQ9</f>
        <v>24776</v>
      </c>
      <c r="E37" s="48">
        <f t="shared" si="5"/>
        <v>0</v>
      </c>
      <c r="F37" s="60">
        <f t="shared" si="4"/>
        <v>1990.24</v>
      </c>
      <c r="G37" s="53">
        <f t="shared" si="1"/>
        <v>1890.73</v>
      </c>
      <c r="H37" s="58">
        <f t="shared" si="2"/>
        <v>46844726</v>
      </c>
      <c r="J37" s="53" t="str">
        <f t="shared" si="8"/>
        <v/>
      </c>
      <c r="K37" s="59" t="str">
        <f t="shared" si="9"/>
        <v/>
      </c>
      <c r="L37" s="56" t="str">
        <f t="shared" si="3"/>
        <v/>
      </c>
    </row>
    <row r="38" spans="1:12" ht="23.15" customHeight="1" thickBot="1" x14ac:dyDescent="0.4">
      <c r="A38" s="64" t="s">
        <v>72</v>
      </c>
      <c r="B38" s="65" t="s">
        <v>73</v>
      </c>
      <c r="C38" s="66"/>
      <c r="D38" s="67"/>
      <c r="E38" s="68">
        <f t="shared" si="5"/>
        <v>0</v>
      </c>
      <c r="F38" s="69">
        <f t="shared" si="4"/>
        <v>0</v>
      </c>
      <c r="G38" s="70">
        <f t="shared" si="1"/>
        <v>0</v>
      </c>
      <c r="H38" s="71">
        <f t="shared" si="2"/>
        <v>0</v>
      </c>
      <c r="J38" s="70" t="str">
        <f t="shared" si="8"/>
        <v/>
      </c>
      <c r="K38" s="72" t="str">
        <f t="shared" si="9"/>
        <v/>
      </c>
      <c r="L38" s="73" t="str">
        <f t="shared" si="3"/>
        <v/>
      </c>
    </row>
    <row r="39" spans="1:12" ht="23.25" customHeight="1" x14ac:dyDescent="0.35">
      <c r="A39" s="74" t="s">
        <v>74</v>
      </c>
      <c r="B39" s="6"/>
      <c r="C39" s="48"/>
      <c r="D39" s="47"/>
      <c r="E39" s="48"/>
      <c r="F39" s="48"/>
      <c r="G39" s="48"/>
      <c r="J39" s="48"/>
      <c r="K39" s="59"/>
    </row>
    <row r="40" spans="1:12" x14ac:dyDescent="0.35">
      <c r="A40" s="37" t="s">
        <v>75</v>
      </c>
      <c r="E40" s="48"/>
      <c r="F40" s="48"/>
      <c r="G40" s="48"/>
    </row>
    <row r="41" spans="1:12" x14ac:dyDescent="0.35">
      <c r="A41" s="37" t="s">
        <v>76</v>
      </c>
      <c r="E41" s="48"/>
    </row>
    <row r="42" spans="1:12" x14ac:dyDescent="0.35">
      <c r="A42" s="37" t="s">
        <v>77</v>
      </c>
    </row>
    <row r="43" spans="1:12" x14ac:dyDescent="0.35">
      <c r="A43" s="37" t="str">
        <f>IF(VLOOKUP(A9,Supplanting,14,FALSE)=0,"",VLOOKUP(A9,Supplanting,14,FALSE))</f>
        <v/>
      </c>
    </row>
    <row r="45" spans="1:12" x14ac:dyDescent="0.35">
      <c r="F45" s="75"/>
    </row>
    <row r="46" spans="1:12" x14ac:dyDescent="0.35">
      <c r="F46" s="48"/>
    </row>
    <row r="47" spans="1:12" x14ac:dyDescent="0.35">
      <c r="F47" s="48"/>
    </row>
    <row r="48" spans="1:12" x14ac:dyDescent="0.35">
      <c r="F48" s="48"/>
    </row>
  </sheetData>
  <sheetProtection selectLockedCells="1" selectUnlockedCells="1"/>
  <mergeCells count="4">
    <mergeCell ref="A13:A14"/>
    <mergeCell ref="B13:F13"/>
    <mergeCell ref="G13:H13"/>
    <mergeCell ref="J13:L13"/>
  </mergeCells>
  <dataValidations count="2">
    <dataValidation type="custom" allowBlank="1" showInputMessage="1" showErrorMessage="1" error="This cell is read-only._x000a_" sqref="L18:L39" xr:uid="{D4DE5EEF-D988-484B-8B8B-72BB05D9154D}">
      <formula1>"*****"</formula1>
    </dataValidation>
    <dataValidation type="custom" allowBlank="1" showInputMessage="1" showErrorMessage="1" error="This cell is read-only._x000a_Please click on cancel." sqref="F20:F23 F18:H19 G20:I38 E20:E38 J18:K39" xr:uid="{C01500F4-8BFA-45C9-9C62-8F5F4F6DF903}">
      <formula1>"*****"</formula1>
    </dataValidation>
  </dataValidations>
  <printOptions horizontalCentered="1"/>
  <pageMargins left="0.25" right="0.25" top="0.75" bottom="0.75" header="0.3" footer="0.3"/>
  <pageSetup scale="63" orientation="landscape" r:id="rId1"/>
  <headerFooter>
    <oddFooter>&amp;L&amp;"Arial,Italic"&amp;8NC Department of Public Instruction
Division of School Business Services
School Allotments Section&amp;R&amp;"Arial,Italic"&amp;8&amp;D
&amp;F
&amp;A</oddFooter>
  </headerFooter>
  <drawing r:id="rId2"/>
  <legacyDrawing r:id="rId3"/>
  <oleObjects>
    <mc:AlternateContent xmlns:mc="http://schemas.openxmlformats.org/markup-compatibility/2006">
      <mc:Choice Requires="x14">
        <oleObject progId="Paint.Picture" shapeId="3073" r:id="rId4">
          <objectPr defaultSize="0" autoLine="0" autoPict="0" r:id="rId5">
            <anchor>
              <from>
                <xdr:col>0</xdr:col>
                <xdr:colOff>146050</xdr:colOff>
                <xdr:row>0</xdr:row>
                <xdr:rowOff>31750</xdr:rowOff>
              </from>
              <to>
                <xdr:col>0</xdr:col>
                <xdr:colOff>869950</xdr:colOff>
                <xdr:row>3</xdr:row>
                <xdr:rowOff>107950</xdr:rowOff>
              </to>
            </anchor>
          </objectPr>
        </oleObject>
      </mc:Choice>
      <mc:Fallback>
        <oleObject progId="Paint.Picture"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Effort</vt:lpstr>
      <vt:lpstr>(2) Non-Supplant</vt:lpstr>
      <vt:lpstr>(3)Actual Appropriations</vt:lpstr>
      <vt:lpstr>'(1) Effort'!Print_Area</vt:lpstr>
      <vt:lpstr>'(2) Non-Supplant'!Print_Area</vt:lpstr>
      <vt:lpstr>'(3)Actual Appropriations'!Print_Area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Holly</dc:creator>
  <cp:lastModifiedBy>Nicola Lefler</cp:lastModifiedBy>
  <dcterms:created xsi:type="dcterms:W3CDTF">2022-03-18T15:27:33Z</dcterms:created>
  <dcterms:modified xsi:type="dcterms:W3CDTF">2022-03-21T13:28:11Z</dcterms:modified>
</cp:coreProperties>
</file>